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timelineCaches/timelineCache1.xml" ContentType="application/vnd.ms-excel.timelineCache+xml"/>
  <Override PartName="/xl/timelineCaches/timelineCache2.xml" ContentType="application/vnd.ms-excel.timelineCache+xml"/>
  <Override PartName="/xl/timelineCaches/timelineCache3.xml" ContentType="application/vnd.ms-excel.timelineCache+xml"/>
  <Override PartName="/xl/timelineCaches/timelineCache4.xml" ContentType="application/vnd.ms-excel.timelineCache+xml"/>
  <Override PartName="/xl/timelineCaches/timelineCache5.xml" ContentType="application/vnd.ms-excel.timelineCache+xml"/>
  <Override PartName="/xl/timelineCaches/timelineCache6.xml" ContentType="application/vnd.ms-excel.timeline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slicers/slicer2.xml" ContentType="application/vnd.ms-excel.slicer+xml"/>
  <Override PartName="/xl/timelines/timeline1.xml" ContentType="application/vnd.ms-excel.timelin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slicers/slicer3.xml" ContentType="application/vnd.ms-excel.slicer+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xml"/>
  <Override PartName="/xl/slicers/slicer4.xml" ContentType="application/vnd.ms-excel.slicer+xml"/>
  <Override PartName="/xl/timelines/timeline2.xml" ContentType="application/vnd.ms-excel.timelin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7.xml" ContentType="application/vnd.openxmlformats-officedocument.drawing+xml"/>
  <Override PartName="/xl/timelines/timeline3.xml" ContentType="application/vnd.ms-excel.timelin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pivotTables/pivotTable2.xml" ContentType="application/vnd.openxmlformats-officedocument.spreadsheetml.pivotTable+xml"/>
  <Override PartName="/xl/drawings/drawing8.xml" ContentType="application/vnd.openxmlformats-officedocument.drawing+xml"/>
  <Override PartName="/xl/slicers/slicer5.xml" ContentType="application/vnd.ms-excel.slicer+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pivotTables/pivotTable3.xml" ContentType="application/vnd.openxmlformats-officedocument.spreadsheetml.pivotTable+xml"/>
  <Override PartName="/xl/drawings/drawing9.xml" ContentType="application/vnd.openxmlformats-officedocument.drawing+xml"/>
  <Override PartName="/xl/timelines/timeline4.xml" ContentType="application/vnd.ms-excel.timelin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0.xml" ContentType="application/vnd.openxmlformats-officedocument.drawing+xml"/>
  <Override PartName="/xl/timelines/timeline5.xml" ContentType="application/vnd.ms-excel.timelin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1.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2.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3.xml" ContentType="application/vnd.openxmlformats-officedocument.drawing+xml"/>
  <Override PartName="/xl/drawings/drawing14.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15.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6.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17.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pivotTables/pivotTable4.xml" ContentType="application/vnd.openxmlformats-officedocument.spreadsheetml.pivotTable+xml"/>
  <Override PartName="/xl/drawings/drawing18.xml" ContentType="application/vnd.openxmlformats-officedocument.drawing+xml"/>
  <Override PartName="/xl/slicers/slicer6.xml" ContentType="application/vnd.ms-excel.slicer+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21.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pivotTables/pivotTable5.xml" ContentType="application/vnd.openxmlformats-officedocument.spreadsheetml.pivotTable+xml"/>
  <Override PartName="/xl/drawings/drawing22.xml" ContentType="application/vnd.openxmlformats-officedocument.drawing+xml"/>
  <Override PartName="/xl/timelines/timeline6.xml" ContentType="application/vnd.ms-excel.timeline+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30.xml" ContentType="application/vnd.openxmlformats-officedocument.drawing+xml"/>
  <Override PartName="/xl/ctrlProps/ctrlProp1.xml" ContentType="application/vnd.ms-excel.controlproperties+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31.xml" ContentType="application/vnd.openxmlformats-officedocument.drawing+xml"/>
  <Override PartName="/xl/ctrlProps/ctrlProp2.xml" ContentType="application/vnd.ms-excel.controlproperties+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32.xml" ContentType="application/vnd.openxmlformats-officedocument.drawing+xml"/>
  <Override PartName="/xl/ctrlProps/ctrlProp3.xml" ContentType="application/vnd.ms-excel.controlproperties+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33.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3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3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36.xml" ContentType="application/vnd.openxmlformats-officedocument.drawing+xml"/>
  <Override PartName="/xl/charts/chart41.xml" ContentType="application/vnd.openxmlformats-officedocument.drawingml.chart+xml"/>
  <Override PartName="/xl/pivotTables/pivotTable9.xml" ContentType="application/vnd.openxmlformats-officedocument.spreadsheetml.pivotTable+xml"/>
  <Override PartName="/xl/drawings/drawing37.xml" ContentType="application/vnd.openxmlformats-officedocument.drawing+xml"/>
  <Override PartName="/xl/slicers/slicer7.xml" ContentType="application/vnd.ms-excel.slicer+xml"/>
  <Override PartName="/xl/charts/chart42.xml" ContentType="application/vnd.openxmlformats-officedocument.drawingml.chart+xml"/>
  <Override PartName="/xl/charts/style41.xml" ContentType="application/vnd.ms-office.chartstyle+xml"/>
  <Override PartName="/xl/charts/colors41.xml" ContentType="application/vnd.ms-office.chartcolorstyle+xml"/>
  <Override PartName="/xl/pivotTables/pivotTable10.xml" ContentType="application/vnd.openxmlformats-officedocument.spreadsheetml.pivotTable+xml"/>
  <Override PartName="/xl/drawings/drawing38.xml" ContentType="application/vnd.openxmlformats-officedocument.drawing+xml"/>
  <Override PartName="/xl/slicers/slicer8.xml" ContentType="application/vnd.ms-excel.slicer+xml"/>
  <Override PartName="/xl/charts/chart43.xml" ContentType="application/vnd.openxmlformats-officedocument.drawingml.chart+xml"/>
  <Override PartName="/xl/charts/style42.xml" ContentType="application/vnd.ms-office.chartstyle+xml"/>
  <Override PartName="/xl/charts/colors42.xml" ContentType="application/vnd.ms-office.chartcolorsty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drawings/drawing39.xml" ContentType="application/vnd.openxmlformats-officedocument.drawing+xml"/>
  <Override PartName="/xl/charts/chart44.xml" ContentType="application/vnd.openxmlformats-officedocument.drawingml.chart+xml"/>
  <Override PartName="/xl/charts/style43.xml" ContentType="application/vnd.ms-office.chartstyle+xml"/>
  <Override PartName="/xl/charts/colors43.xml" ContentType="application/vnd.ms-office.chartcolorsty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D:\Excel Bigcat9--\Invoice ใบแจ้งหนี้ ใบเสนอราคา\"/>
    </mc:Choice>
  </mc:AlternateContent>
  <workbookProtection workbookAlgorithmName="SHA-512" workbookHashValue="695Y9sP2DVhOIBV+nqP6UY1Sc+KoDbRpD9xl7JU3dg6O3BcPI3UHARwgy8gogxDlO08o/CL0ZET57rhwTo9vBw==" workbookSaltValue="G4BeQwYjBoLy9XH7UNH3zQ==" workbookSpinCount="100000" lockStructure="1"/>
  <bookViews>
    <workbookView xWindow="0" yWindow="0" windowWidth="20490" windowHeight="7590"/>
  </bookViews>
  <sheets>
    <sheet name="ReadMe1" sheetId="75" r:id="rId1"/>
    <sheet name="ReadMe2" sheetId="76" r:id="rId2"/>
    <sheet name="INDEX Outline" sheetId="70" r:id="rId3"/>
    <sheet name="Dept-Dashboard" sheetId="1" r:id="rId4"/>
    <sheet name="Sales Dashboard" sheetId="6" r:id="rId5"/>
    <sheet name="COGS and Sales by Brand" sheetId="13" r:id="rId6"/>
    <sheet name="Category-Dashboard" sheetId="19" r:id="rId7"/>
    <sheet name="Oil Dashboard" sheetId="21" r:id="rId8"/>
    <sheet name="Demand Supply-Dashboard" sheetId="24" r:id="rId9"/>
    <sheet name="Sales Amt.-Dashboard" sheetId="25" r:id="rId10"/>
    <sheet name="Avg. Sales Daily-Weekly" sheetId="54" r:id="rId11"/>
    <sheet name="Dynamic Chart-VLOOKUP" sheetId="26" r:id="rId12"/>
    <sheet name="HLookup Dashboard" sheetId="32" r:id="rId13"/>
    <sheet name="HLOOKUP" sheetId="33" state="hidden" r:id="rId14"/>
    <sheet name="Gantt Chart" sheetId="49" r:id="rId15"/>
    <sheet name="Gantt Chart_Stacked Bar" sheetId="34" r:id="rId16"/>
    <sheet name="Dynamic Graph" sheetId="35" r:id="rId17"/>
    <sheet name="Gauge Chart" sheetId="37" r:id="rId18"/>
    <sheet name="Doughnut Chart" sheetId="38" r:id="rId19"/>
    <sheet name="Pivot Employee" sheetId="41" state="hidden" r:id="rId20"/>
    <sheet name="Employee Count-Dashboard" sheetId="42" r:id="rId21"/>
    <sheet name="Mini Chart" sheetId="69" r:id="rId22"/>
    <sheet name="Million Unit" sheetId="44" r:id="rId23"/>
    <sheet name="Yield KPI by Plant" sheetId="45" r:id="rId24"/>
    <sheet name="Traffic Lights Dashboard" sheetId="48" r:id="rId25"/>
    <sheet name="Bar-Number" sheetId="50" r:id="rId26"/>
    <sheet name="Bar-Percent" sheetId="51" r:id="rId27"/>
    <sheet name="Icon-Number" sheetId="52" r:id="rId28"/>
    <sheet name="Icon-Percent" sheetId="53" r:id="rId29"/>
    <sheet name="Sheet52" sheetId="56" state="hidden" r:id="rId30"/>
    <sheet name="Change Icon and Condition" sheetId="58" r:id="rId31"/>
    <sheet name="Data Entry Form" sheetId="59" r:id="rId32"/>
    <sheet name="Total on Top" sheetId="61" r:id="rId33"/>
    <sheet name="Scroll Bar-1" sheetId="63" r:id="rId34"/>
    <sheet name="Scroll Bar-2" sheetId="65" r:id="rId35"/>
    <sheet name="Scroll Bar-3" sheetId="67" r:id="rId36"/>
    <sheet name="Validation Lookup" sheetId="68" r:id="rId37"/>
    <sheet name="Radio Buttons" sheetId="72" r:id="rId38"/>
    <sheet name="Check Box" sheetId="73" r:id="rId39"/>
    <sheet name="Inventory by Category" sheetId="74" r:id="rId40"/>
    <sheet name="Employee Count (2)" sheetId="43" state="hidden" r:id="rId41"/>
    <sheet name="Employee Count" sheetId="40" state="hidden" r:id="rId42"/>
    <sheet name="Oil Price" sheetId="22" state="hidden" r:id="rId43"/>
    <sheet name="Oil Pivot" sheetId="23" state="hidden" r:id="rId44"/>
    <sheet name="Product Data" sheetId="20" state="hidden" r:id="rId45"/>
    <sheet name="Data (2)" sheetId="14" state="hidden" r:id="rId46"/>
    <sheet name="Category Pivot (2)" sheetId="15" state="hidden" r:id="rId47"/>
    <sheet name="Market Pivot" sheetId="16" state="hidden" r:id="rId48"/>
    <sheet name="Brand Pivot" sheetId="17" state="hidden" r:id="rId49"/>
    <sheet name="Pie Pivot (2)" sheetId="18" state="hidden" r:id="rId50"/>
    <sheet name="Data" sheetId="7" state="hidden" r:id="rId51"/>
    <sheet name="Sparklines Pivot" sheetId="8" state="hidden" r:id="rId52"/>
    <sheet name="Line Pivot" sheetId="9" state="hidden" r:id="rId53"/>
    <sheet name="Category Pivot" sheetId="10" state="hidden" r:id="rId54"/>
    <sheet name="SalesRep Pivot" sheetId="11" state="hidden" r:id="rId55"/>
    <sheet name="Pie Pivot" sheetId="12" state="hidden" r:id="rId56"/>
  </sheets>
  <externalReferences>
    <externalReference r:id="rId57"/>
    <externalReference r:id="rId58"/>
  </externalReferences>
  <definedNames>
    <definedName name="Animal">[1]SUMIFS!$C$5:$C$13</definedName>
    <definedName name="Color">[1]SUMIFS!$D$5:$D$13</definedName>
    <definedName name="GM">#REF!</definedName>
    <definedName name="List2">INDIRECT(#REF!):INDIRECT(#REF!)</definedName>
    <definedName name="Margin" localSheetId="9">#REF!</definedName>
    <definedName name="Margin">#REF!</definedName>
    <definedName name="NativeTimeline_Date">#N/A</definedName>
    <definedName name="NativeTimeline_Date1">#N/A</definedName>
    <definedName name="NativeTimeline_Date2">#N/A</definedName>
    <definedName name="NativeTimeline_Date3">#N/A</definedName>
    <definedName name="NativeTimeline_Date4">#N/A</definedName>
    <definedName name="NativeTimeline_Month1">#N/A</definedName>
    <definedName name="_xlnm.Print_Area" localSheetId="0">ReadMe1!$B$2:$N$76</definedName>
    <definedName name="_xlnm.Print_Area" localSheetId="1">ReadMe2!$B$2:$L$136</definedName>
    <definedName name="_xlnm.Print_Titles" localSheetId="1">ReadMe2!$2:$3</definedName>
    <definedName name="Qty.">[1]SUMIFS!$E$5:$E$13</definedName>
    <definedName name="Slicer_Brand1">#N/A</definedName>
    <definedName name="Slicer_Category">#N/A</definedName>
    <definedName name="Slicer_Category1">#N/A</definedName>
    <definedName name="Slicer_Category2">#N/A</definedName>
    <definedName name="Slicer_Date1">#N/A</definedName>
    <definedName name="Slicer_Date11">#N/A</definedName>
    <definedName name="Slicer_Dept.">#N/A</definedName>
    <definedName name="Slicer_Dept.11">#N/A</definedName>
    <definedName name="Slicer_Gender">#N/A</definedName>
    <definedName name="Slicer_Item">#N/A</definedName>
    <definedName name="Slicer_Market1">#N/A</definedName>
    <definedName name="Slicer_Sales_Rep.">#N/A</definedName>
    <definedName name="Slicer_Type">#N/A</definedName>
    <definedName name="Slicer_Year">#N/A</definedName>
    <definedName name="Slicer_Years">#N/A</definedName>
    <definedName name="Value" localSheetId="21">#REF!</definedName>
    <definedName name="VALUE" localSheetId="9">#REF!</definedName>
    <definedName name="VALUE">#REF!</definedName>
    <definedName name="Vol" localSheetId="21">#REF!</definedName>
    <definedName name="VOL" localSheetId="9">#REF!</definedName>
    <definedName name="VOL">#REF!</definedName>
    <definedName name="Year" localSheetId="21">[2]Data!$C$14:$C$18</definedName>
    <definedName name="Year" localSheetId="9">#REF!</definedName>
    <definedName name="Year">#REF!</definedName>
  </definedNames>
  <calcPr calcId="152511"/>
  <pivotCaches>
    <pivotCache cacheId="190" r:id="rId59"/>
    <pivotCache cacheId="191" r:id="rId60"/>
    <pivotCache cacheId="192" r:id="rId61"/>
    <pivotCache cacheId="193" r:id="rId62"/>
    <pivotCache cacheId="194" r:id="rId63"/>
    <pivotCache cacheId="195" r:id="rId64"/>
    <pivotCache cacheId="196" r:id="rId65"/>
    <pivotCache cacheId="197" r:id="rId66"/>
    <pivotCache cacheId="198" r:id="rId67"/>
    <pivotCache cacheId="199" r:id="rId68"/>
  </pivotCaches>
  <extLst>
    <ext xmlns:x14="http://schemas.microsoft.com/office/spreadsheetml/2009/9/main" uri="{BBE1A952-AA13-448e-AADC-164F8A28A991}">
      <x14:slicerCaches>
        <x14:slicerCache r:id="rId69"/>
        <x14:slicerCache r:id="rId70"/>
        <x14:slicerCache r:id="rId71"/>
        <x14:slicerCache r:id="rId72"/>
        <x14:slicerCache r:id="rId73"/>
        <x14:slicerCache r:id="rId74"/>
        <x14:slicerCache r:id="rId75"/>
        <x14:slicerCache r:id="rId76"/>
        <x14:slicerCache r:id="rId77"/>
        <x14:slicerCache r:id="rId78"/>
        <x14:slicerCache r:id="rId79"/>
        <x14:slicerCache r:id="rId80"/>
        <x14:slicerCache r:id="rId81"/>
        <x14:slicerCache r:id="rId82"/>
        <x14:slicerCache r:id="rId83"/>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84"/>
        <x15:timelineCacheRef r:id="rId85"/>
        <x15:timelineCacheRef r:id="rId86"/>
        <x15:timelineCacheRef r:id="rId87"/>
        <x15:timelineCacheRef r:id="rId88"/>
        <x15:timelineCacheRef r:id="rId89"/>
      </x15:timelineCacheRef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 i="74" l="1"/>
  <c r="G2" i="74"/>
  <c r="G17" i="74" s="1"/>
  <c r="I15" i="73"/>
  <c r="H15" i="73"/>
  <c r="G15" i="73"/>
  <c r="F15" i="73"/>
  <c r="I14" i="73"/>
  <c r="H14" i="73"/>
  <c r="G14" i="73"/>
  <c r="F14" i="73"/>
  <c r="I13" i="73"/>
  <c r="H13" i="73"/>
  <c r="G13" i="73"/>
  <c r="F13" i="73"/>
  <c r="I12" i="73"/>
  <c r="H12" i="73"/>
  <c r="G12" i="73"/>
  <c r="F12" i="73"/>
  <c r="I11" i="73"/>
  <c r="H11" i="73"/>
  <c r="G11" i="73"/>
  <c r="F11" i="73"/>
  <c r="I10" i="73"/>
  <c r="H10" i="73"/>
  <c r="G10" i="73"/>
  <c r="F10" i="73"/>
  <c r="I9" i="73"/>
  <c r="H9" i="73"/>
  <c r="G9" i="73"/>
  <c r="F9" i="73"/>
  <c r="I8" i="73"/>
  <c r="H8" i="73"/>
  <c r="G8" i="73"/>
  <c r="F8" i="73"/>
  <c r="I7" i="73"/>
  <c r="H7" i="73"/>
  <c r="G7" i="73"/>
  <c r="F7" i="73"/>
  <c r="I6" i="73"/>
  <c r="H6" i="73"/>
  <c r="G6" i="73"/>
  <c r="F6" i="73"/>
  <c r="I5" i="73"/>
  <c r="H5" i="73"/>
  <c r="G5" i="73"/>
  <c r="F5" i="73"/>
  <c r="I4" i="73"/>
  <c r="H4" i="73"/>
  <c r="G4" i="73"/>
  <c r="F4" i="73"/>
  <c r="G6" i="74" l="1"/>
  <c r="G10" i="74"/>
  <c r="G14" i="74"/>
  <c r="G7" i="74"/>
  <c r="G11" i="74"/>
  <c r="G15" i="74"/>
  <c r="G4" i="74"/>
  <c r="G8" i="74"/>
  <c r="G12" i="74"/>
  <c r="G16" i="74"/>
  <c r="G5" i="74"/>
  <c r="G9" i="74"/>
  <c r="G13" i="74"/>
  <c r="C15" i="72"/>
  <c r="E15" i="72" s="1"/>
  <c r="C14" i="72"/>
  <c r="D14" i="72" s="1"/>
  <c r="C13" i="72"/>
  <c r="D13" i="72" s="1"/>
  <c r="C12" i="72"/>
  <c r="E12" i="72" s="1"/>
  <c r="C11" i="72"/>
  <c r="E11" i="72" s="1"/>
  <c r="C10" i="72"/>
  <c r="D10" i="72" s="1"/>
  <c r="C9" i="72"/>
  <c r="D9" i="72" s="1"/>
  <c r="C8" i="72"/>
  <c r="E8" i="72" s="1"/>
  <c r="C7" i="72"/>
  <c r="E7" i="72" s="1"/>
  <c r="C6" i="72"/>
  <c r="D6" i="72" s="1"/>
  <c r="C5" i="72"/>
  <c r="E5" i="72" s="1"/>
  <c r="C4" i="72"/>
  <c r="E4" i="72" s="1"/>
  <c r="E9" i="72" l="1"/>
  <c r="E13" i="72"/>
  <c r="E6" i="72"/>
  <c r="D5" i="72"/>
  <c r="E14" i="72"/>
  <c r="E10" i="72"/>
  <c r="D4" i="72"/>
  <c r="D2" i="72" s="1"/>
  <c r="D8" i="72"/>
  <c r="D12" i="72"/>
  <c r="D7" i="72"/>
  <c r="D11" i="72"/>
  <c r="D15" i="72"/>
  <c r="B14" i="69"/>
  <c r="C14" i="69" s="1"/>
  <c r="B13" i="69"/>
  <c r="C13" i="69" s="1"/>
  <c r="B12" i="69"/>
  <c r="C12" i="69" s="1"/>
  <c r="B11" i="69"/>
  <c r="C11" i="69" s="1"/>
  <c r="B10" i="69"/>
  <c r="C10" i="69" s="1"/>
  <c r="B9" i="69"/>
  <c r="C9" i="69" s="1"/>
  <c r="B8" i="69"/>
  <c r="C8" i="69" s="1"/>
  <c r="B7" i="69"/>
  <c r="C7" i="69" s="1"/>
  <c r="B6" i="69"/>
  <c r="C6" i="69" s="1"/>
  <c r="B5" i="69"/>
  <c r="C5" i="69" s="1"/>
  <c r="B4" i="69"/>
  <c r="C4" i="69" s="1"/>
  <c r="B3" i="69"/>
  <c r="C3" i="69" s="1"/>
  <c r="O2" i="68" l="1"/>
  <c r="N2" i="68"/>
  <c r="M2" i="68"/>
  <c r="G1" i="68"/>
  <c r="G8" i="68" s="1"/>
  <c r="G5" i="68" l="1"/>
  <c r="G6" i="68"/>
  <c r="G3" i="68"/>
  <c r="G7" i="68"/>
  <c r="G4" i="68"/>
  <c r="C4" i="67"/>
  <c r="C6" i="67" s="1"/>
  <c r="D14" i="65"/>
  <c r="F14" i="65" s="1"/>
  <c r="D13" i="65"/>
  <c r="F13" i="65" s="1"/>
  <c r="D12" i="65"/>
  <c r="E12" i="65" s="1"/>
  <c r="D11" i="65"/>
  <c r="F11" i="65" s="1"/>
  <c r="D10" i="65"/>
  <c r="E10" i="65" s="1"/>
  <c r="D9" i="65"/>
  <c r="F9" i="65" s="1"/>
  <c r="D8" i="65"/>
  <c r="E8" i="65" s="1"/>
  <c r="D7" i="65"/>
  <c r="F7" i="65" s="1"/>
  <c r="D6" i="65"/>
  <c r="F6" i="65" s="1"/>
  <c r="D5" i="65"/>
  <c r="F5" i="65" s="1"/>
  <c r="D4" i="65"/>
  <c r="E4" i="65" s="1"/>
  <c r="D3" i="65"/>
  <c r="E3" i="65" s="1"/>
  <c r="C4" i="63"/>
  <c r="D4" i="63" s="1"/>
  <c r="D6" i="63" s="1"/>
  <c r="E1" i="63"/>
  <c r="F1" i="63" s="1"/>
  <c r="G1" i="63" s="1"/>
  <c r="H1" i="63" s="1"/>
  <c r="D1" i="63"/>
  <c r="F8" i="61"/>
  <c r="F7" i="61"/>
  <c r="F6" i="61"/>
  <c r="F5" i="61"/>
  <c r="F4" i="61"/>
  <c r="F3" i="61"/>
  <c r="C6" i="63" l="1"/>
  <c r="F8" i="65"/>
  <c r="E11" i="65"/>
  <c r="F3" i="65"/>
  <c r="F12" i="65"/>
  <c r="F4" i="65"/>
  <c r="E7" i="65"/>
  <c r="E6" i="65"/>
  <c r="E14" i="65"/>
  <c r="E5" i="65"/>
  <c r="E9" i="65"/>
  <c r="F10" i="65"/>
  <c r="E13" i="65"/>
  <c r="C5" i="67"/>
  <c r="D4" i="67"/>
  <c r="C5" i="63"/>
  <c r="I1" i="63"/>
  <c r="J1" i="63" s="1"/>
  <c r="K1" i="63" s="1"/>
  <c r="L1" i="63" s="1"/>
  <c r="M1" i="63" s="1"/>
  <c r="N1" i="63" s="1"/>
  <c r="O1" i="63" s="1"/>
  <c r="E4" i="63"/>
  <c r="AF3" i="49"/>
  <c r="AE3" i="49"/>
  <c r="AD3" i="49"/>
  <c r="AC3" i="49"/>
  <c r="AB3" i="49"/>
  <c r="AA3" i="49"/>
  <c r="Z3" i="49"/>
  <c r="Y3" i="49"/>
  <c r="X3" i="49"/>
  <c r="W3" i="49"/>
  <c r="V3" i="49"/>
  <c r="U3" i="49"/>
  <c r="T3" i="49"/>
  <c r="S3" i="49"/>
  <c r="R3" i="49"/>
  <c r="Q3" i="49"/>
  <c r="P3" i="49"/>
  <c r="O3" i="49"/>
  <c r="N3" i="49"/>
  <c r="M3" i="49"/>
  <c r="L3" i="49"/>
  <c r="K3" i="49"/>
  <c r="J3" i="49"/>
  <c r="I3" i="49"/>
  <c r="H3" i="49"/>
  <c r="G3" i="49"/>
  <c r="F3" i="49"/>
  <c r="H11" i="58"/>
  <c r="H10" i="58"/>
  <c r="H9" i="58"/>
  <c r="H8" i="58"/>
  <c r="H7" i="58"/>
  <c r="H6" i="58"/>
  <c r="H5" i="58"/>
  <c r="H4" i="58"/>
  <c r="H3" i="58"/>
  <c r="H2" i="58"/>
  <c r="C11" i="58"/>
  <c r="C10" i="58"/>
  <c r="C9" i="58"/>
  <c r="C8" i="58"/>
  <c r="C7" i="58"/>
  <c r="C6" i="58"/>
  <c r="C5" i="58"/>
  <c r="C4" i="58"/>
  <c r="C3" i="58"/>
  <c r="C2" i="58"/>
  <c r="D6" i="67" l="1"/>
  <c r="E4" i="67"/>
  <c r="D5" i="67"/>
  <c r="E6" i="63"/>
  <c r="E5" i="63"/>
  <c r="F4" i="63"/>
  <c r="D5" i="63"/>
  <c r="D728" i="54"/>
  <c r="D727" i="54"/>
  <c r="D726" i="54"/>
  <c r="D725" i="54"/>
  <c r="D724" i="54"/>
  <c r="D723" i="54"/>
  <c r="D722" i="54"/>
  <c r="D721" i="54"/>
  <c r="D720" i="54"/>
  <c r="D719" i="54"/>
  <c r="D718" i="54"/>
  <c r="D717" i="54"/>
  <c r="D716" i="54"/>
  <c r="D715" i="54"/>
  <c r="D714" i="54"/>
  <c r="D713" i="54"/>
  <c r="D712" i="54"/>
  <c r="D711" i="54"/>
  <c r="D710" i="54"/>
  <c r="D709" i="54"/>
  <c r="D708" i="54"/>
  <c r="D707" i="54"/>
  <c r="D706" i="54"/>
  <c r="D705" i="54"/>
  <c r="D704" i="54"/>
  <c r="D703" i="54"/>
  <c r="D702" i="54"/>
  <c r="D701" i="54"/>
  <c r="D700" i="54"/>
  <c r="D699" i="54"/>
  <c r="D698" i="54"/>
  <c r="D697" i="54"/>
  <c r="D696" i="54"/>
  <c r="D695" i="54"/>
  <c r="D694" i="54"/>
  <c r="D693" i="54"/>
  <c r="D692" i="54"/>
  <c r="D691" i="54"/>
  <c r="D690" i="54"/>
  <c r="D689" i="54"/>
  <c r="D688" i="54"/>
  <c r="D687" i="54"/>
  <c r="D686" i="54"/>
  <c r="D685" i="54"/>
  <c r="D684" i="54"/>
  <c r="D683" i="54"/>
  <c r="D682" i="54"/>
  <c r="D681" i="54"/>
  <c r="D680" i="54"/>
  <c r="D679" i="54"/>
  <c r="D678" i="54"/>
  <c r="D677" i="54"/>
  <c r="D676" i="54"/>
  <c r="D675" i="54"/>
  <c r="D674" i="54"/>
  <c r="D673" i="54"/>
  <c r="D672" i="54"/>
  <c r="D671" i="54"/>
  <c r="D670" i="54"/>
  <c r="D669" i="54"/>
  <c r="D668" i="54"/>
  <c r="D667" i="54"/>
  <c r="D666" i="54"/>
  <c r="D665" i="54"/>
  <c r="D664" i="54"/>
  <c r="D663" i="54"/>
  <c r="D662" i="54"/>
  <c r="D661" i="54"/>
  <c r="D660" i="54"/>
  <c r="D659" i="54"/>
  <c r="D658" i="54"/>
  <c r="D657" i="54"/>
  <c r="D656" i="54"/>
  <c r="D655" i="54"/>
  <c r="D654" i="54"/>
  <c r="D653" i="54"/>
  <c r="D652" i="54"/>
  <c r="D651" i="54"/>
  <c r="D650" i="54"/>
  <c r="D649" i="54"/>
  <c r="D648" i="54"/>
  <c r="D647" i="54"/>
  <c r="D646" i="54"/>
  <c r="D645" i="54"/>
  <c r="D644" i="54"/>
  <c r="D643" i="54"/>
  <c r="D642" i="54"/>
  <c r="D641" i="54"/>
  <c r="D640" i="54"/>
  <c r="D639" i="54"/>
  <c r="D638" i="54"/>
  <c r="D637" i="54"/>
  <c r="D636" i="54"/>
  <c r="D635" i="54"/>
  <c r="D634" i="54"/>
  <c r="D633" i="54"/>
  <c r="D632" i="54"/>
  <c r="D631" i="54"/>
  <c r="D630" i="54"/>
  <c r="D629" i="54"/>
  <c r="D628" i="54"/>
  <c r="D627" i="54"/>
  <c r="D626" i="54"/>
  <c r="D625" i="54"/>
  <c r="D624" i="54"/>
  <c r="D623" i="54"/>
  <c r="D622" i="54"/>
  <c r="D621" i="54"/>
  <c r="D620" i="54"/>
  <c r="D619" i="54"/>
  <c r="D618" i="54"/>
  <c r="D617" i="54"/>
  <c r="D616" i="54"/>
  <c r="D615" i="54"/>
  <c r="D614" i="54"/>
  <c r="D613" i="54"/>
  <c r="D612" i="54"/>
  <c r="D611" i="54"/>
  <c r="D610" i="54"/>
  <c r="D609" i="54"/>
  <c r="D608" i="54"/>
  <c r="D607" i="54"/>
  <c r="D606" i="54"/>
  <c r="D605" i="54"/>
  <c r="D604" i="54"/>
  <c r="D603" i="54"/>
  <c r="D602" i="54"/>
  <c r="D601" i="54"/>
  <c r="D600" i="54"/>
  <c r="D599" i="54"/>
  <c r="D598" i="54"/>
  <c r="D597" i="54"/>
  <c r="D596" i="54"/>
  <c r="D595" i="54"/>
  <c r="D594" i="54"/>
  <c r="D593" i="54"/>
  <c r="D592" i="54"/>
  <c r="D591" i="54"/>
  <c r="D590" i="54"/>
  <c r="D589" i="54"/>
  <c r="D588" i="54"/>
  <c r="D587" i="54"/>
  <c r="D586" i="54"/>
  <c r="D585" i="54"/>
  <c r="D584" i="54"/>
  <c r="D583" i="54"/>
  <c r="D582" i="54"/>
  <c r="D581" i="54"/>
  <c r="D580" i="54"/>
  <c r="D579" i="54"/>
  <c r="D578" i="54"/>
  <c r="D577" i="54"/>
  <c r="D576" i="54"/>
  <c r="D575" i="54"/>
  <c r="D574" i="54"/>
  <c r="D573" i="54"/>
  <c r="D572" i="54"/>
  <c r="D571" i="54"/>
  <c r="D570" i="54"/>
  <c r="D569" i="54"/>
  <c r="D568" i="54"/>
  <c r="D567" i="54"/>
  <c r="D566" i="54"/>
  <c r="D565" i="54"/>
  <c r="D564" i="54"/>
  <c r="D563" i="54"/>
  <c r="D562" i="54"/>
  <c r="D561" i="54"/>
  <c r="D560" i="54"/>
  <c r="D559" i="54"/>
  <c r="D558" i="54"/>
  <c r="D557" i="54"/>
  <c r="D556" i="54"/>
  <c r="D555" i="54"/>
  <c r="D554" i="54"/>
  <c r="D553" i="54"/>
  <c r="D552" i="54"/>
  <c r="D551" i="54"/>
  <c r="D550" i="54"/>
  <c r="D549" i="54"/>
  <c r="D548" i="54"/>
  <c r="D547" i="54"/>
  <c r="D546" i="54"/>
  <c r="D545" i="54"/>
  <c r="D544" i="54"/>
  <c r="D543" i="54"/>
  <c r="D542" i="54"/>
  <c r="D541" i="54"/>
  <c r="D540" i="54"/>
  <c r="D539" i="54"/>
  <c r="D538" i="54"/>
  <c r="D537" i="54"/>
  <c r="D536" i="54"/>
  <c r="D535" i="54"/>
  <c r="D534" i="54"/>
  <c r="D533" i="54"/>
  <c r="D532" i="54"/>
  <c r="D531" i="54"/>
  <c r="D530" i="54"/>
  <c r="D529" i="54"/>
  <c r="D528" i="54"/>
  <c r="D527" i="54"/>
  <c r="D526" i="54"/>
  <c r="D525" i="54"/>
  <c r="D524" i="54"/>
  <c r="D523" i="54"/>
  <c r="D522" i="54"/>
  <c r="D521" i="54"/>
  <c r="D520" i="54"/>
  <c r="D519" i="54"/>
  <c r="D518" i="54"/>
  <c r="D517" i="54"/>
  <c r="D516" i="54"/>
  <c r="D515" i="54"/>
  <c r="D514" i="54"/>
  <c r="D513" i="54"/>
  <c r="D512" i="54"/>
  <c r="D511" i="54"/>
  <c r="D510" i="54"/>
  <c r="D509" i="54"/>
  <c r="D508" i="54"/>
  <c r="D507" i="54"/>
  <c r="D506" i="54"/>
  <c r="D505" i="54"/>
  <c r="D504" i="54"/>
  <c r="D503" i="54"/>
  <c r="D502" i="54"/>
  <c r="D501" i="54"/>
  <c r="D500" i="54"/>
  <c r="D499" i="54"/>
  <c r="D498" i="54"/>
  <c r="D497" i="54"/>
  <c r="D496" i="54"/>
  <c r="D495" i="54"/>
  <c r="D494" i="54"/>
  <c r="D493" i="54"/>
  <c r="D492" i="54"/>
  <c r="D491" i="54"/>
  <c r="D490" i="54"/>
  <c r="D489" i="54"/>
  <c r="D488" i="54"/>
  <c r="D487" i="54"/>
  <c r="D486" i="54"/>
  <c r="D485" i="54"/>
  <c r="D484" i="54"/>
  <c r="D483" i="54"/>
  <c r="D482" i="54"/>
  <c r="D481" i="54"/>
  <c r="D480" i="54"/>
  <c r="D479" i="54"/>
  <c r="D478" i="54"/>
  <c r="D477" i="54"/>
  <c r="D476" i="54"/>
  <c r="D475" i="54"/>
  <c r="D474" i="54"/>
  <c r="D473" i="54"/>
  <c r="D472" i="54"/>
  <c r="D471" i="54"/>
  <c r="D470" i="54"/>
  <c r="D469" i="54"/>
  <c r="D468" i="54"/>
  <c r="D467" i="54"/>
  <c r="D466" i="54"/>
  <c r="D465" i="54"/>
  <c r="D464" i="54"/>
  <c r="D463" i="54"/>
  <c r="D462" i="54"/>
  <c r="D461" i="54"/>
  <c r="D460" i="54"/>
  <c r="D459" i="54"/>
  <c r="D458" i="54"/>
  <c r="D457" i="54"/>
  <c r="D456" i="54"/>
  <c r="D455" i="54"/>
  <c r="D454" i="54"/>
  <c r="D453" i="54"/>
  <c r="D452" i="54"/>
  <c r="D451" i="54"/>
  <c r="D450" i="54"/>
  <c r="D449" i="54"/>
  <c r="D448" i="54"/>
  <c r="D447" i="54"/>
  <c r="D446" i="54"/>
  <c r="D445" i="54"/>
  <c r="D444" i="54"/>
  <c r="D443" i="54"/>
  <c r="D442" i="54"/>
  <c r="D441" i="54"/>
  <c r="D440" i="54"/>
  <c r="D439" i="54"/>
  <c r="D438" i="54"/>
  <c r="D437" i="54"/>
  <c r="D436" i="54"/>
  <c r="D435" i="54"/>
  <c r="D434" i="54"/>
  <c r="D433" i="54"/>
  <c r="D432" i="54"/>
  <c r="D431" i="54"/>
  <c r="D430" i="54"/>
  <c r="D429" i="54"/>
  <c r="D428" i="54"/>
  <c r="D427" i="54"/>
  <c r="D426" i="54"/>
  <c r="D425" i="54"/>
  <c r="D424" i="54"/>
  <c r="D423" i="54"/>
  <c r="D422" i="54"/>
  <c r="D421" i="54"/>
  <c r="D420" i="54"/>
  <c r="D419" i="54"/>
  <c r="D418" i="54"/>
  <c r="D417" i="54"/>
  <c r="D416" i="54"/>
  <c r="D415" i="54"/>
  <c r="D414" i="54"/>
  <c r="D413" i="54"/>
  <c r="D412" i="54"/>
  <c r="D411" i="54"/>
  <c r="D410" i="54"/>
  <c r="D409" i="54"/>
  <c r="D408" i="54"/>
  <c r="D407" i="54"/>
  <c r="D406" i="54"/>
  <c r="D405" i="54"/>
  <c r="D404" i="54"/>
  <c r="D403" i="54"/>
  <c r="D402" i="54"/>
  <c r="D401" i="54"/>
  <c r="D400" i="54"/>
  <c r="D399" i="54"/>
  <c r="D398" i="54"/>
  <c r="D397" i="54"/>
  <c r="D396" i="54"/>
  <c r="D395" i="54"/>
  <c r="D394" i="54"/>
  <c r="D393" i="54"/>
  <c r="D392" i="54"/>
  <c r="D391" i="54"/>
  <c r="D390" i="54"/>
  <c r="D389" i="54"/>
  <c r="D388" i="54"/>
  <c r="D387" i="54"/>
  <c r="D386" i="54"/>
  <c r="D385" i="54"/>
  <c r="D384" i="54"/>
  <c r="D383" i="54"/>
  <c r="D382" i="54"/>
  <c r="D381" i="54"/>
  <c r="D380" i="54"/>
  <c r="D379" i="54"/>
  <c r="D378" i="54"/>
  <c r="D377" i="54"/>
  <c r="D376" i="54"/>
  <c r="D375" i="54"/>
  <c r="D374" i="54"/>
  <c r="D373" i="54"/>
  <c r="D372" i="54"/>
  <c r="D371" i="54"/>
  <c r="D370" i="54"/>
  <c r="D369" i="54"/>
  <c r="D368" i="54"/>
  <c r="D367" i="54"/>
  <c r="D366" i="54"/>
  <c r="D365" i="54"/>
  <c r="D364" i="54"/>
  <c r="D363" i="54"/>
  <c r="D362" i="54"/>
  <c r="D361" i="54"/>
  <c r="D360" i="54"/>
  <c r="D359" i="54"/>
  <c r="D358" i="54"/>
  <c r="D357" i="54"/>
  <c r="D356" i="54"/>
  <c r="D355" i="54"/>
  <c r="D354" i="54"/>
  <c r="D353" i="54"/>
  <c r="D352" i="54"/>
  <c r="D351" i="54"/>
  <c r="D350" i="54"/>
  <c r="D349" i="54"/>
  <c r="D348" i="54"/>
  <c r="D347" i="54"/>
  <c r="D346" i="54"/>
  <c r="D345" i="54"/>
  <c r="D344" i="54"/>
  <c r="D343" i="54"/>
  <c r="D342" i="54"/>
  <c r="D341" i="54"/>
  <c r="D340" i="54"/>
  <c r="D339" i="54"/>
  <c r="D338" i="54"/>
  <c r="D337" i="54"/>
  <c r="D336" i="54"/>
  <c r="D335" i="54"/>
  <c r="D334" i="54"/>
  <c r="D333" i="54"/>
  <c r="D332" i="54"/>
  <c r="D331" i="54"/>
  <c r="D330" i="54"/>
  <c r="D329" i="54"/>
  <c r="D328" i="54"/>
  <c r="D327" i="54"/>
  <c r="D326" i="54"/>
  <c r="D325" i="54"/>
  <c r="D324" i="54"/>
  <c r="D323" i="54"/>
  <c r="D322" i="54"/>
  <c r="D321" i="54"/>
  <c r="D320" i="54"/>
  <c r="D319" i="54"/>
  <c r="D318" i="54"/>
  <c r="D317" i="54"/>
  <c r="D316" i="54"/>
  <c r="D315" i="54"/>
  <c r="D314" i="54"/>
  <c r="D313" i="54"/>
  <c r="D312" i="54"/>
  <c r="D311" i="54"/>
  <c r="D310" i="54"/>
  <c r="D309" i="54"/>
  <c r="D308" i="54"/>
  <c r="D307" i="54"/>
  <c r="D306" i="54"/>
  <c r="D305" i="54"/>
  <c r="D304" i="54"/>
  <c r="D303" i="54"/>
  <c r="D302" i="54"/>
  <c r="D301" i="54"/>
  <c r="D300" i="54"/>
  <c r="D299" i="54"/>
  <c r="D298" i="54"/>
  <c r="D297" i="54"/>
  <c r="D296" i="54"/>
  <c r="D295" i="54"/>
  <c r="D294" i="54"/>
  <c r="D293" i="54"/>
  <c r="D292" i="54"/>
  <c r="D291" i="54"/>
  <c r="D290" i="54"/>
  <c r="D289" i="54"/>
  <c r="D288" i="54"/>
  <c r="D287" i="54"/>
  <c r="D286" i="54"/>
  <c r="D285" i="54"/>
  <c r="D284" i="54"/>
  <c r="D283" i="54"/>
  <c r="D282" i="54"/>
  <c r="D281" i="54"/>
  <c r="D280" i="54"/>
  <c r="D279" i="54"/>
  <c r="D278" i="54"/>
  <c r="D277" i="54"/>
  <c r="D276" i="54"/>
  <c r="D275" i="54"/>
  <c r="D274" i="54"/>
  <c r="D273" i="54"/>
  <c r="D272" i="54"/>
  <c r="D271" i="54"/>
  <c r="D270" i="54"/>
  <c r="D269" i="54"/>
  <c r="D268" i="54"/>
  <c r="D267" i="54"/>
  <c r="D266" i="54"/>
  <c r="D265" i="54"/>
  <c r="D264" i="54"/>
  <c r="D263" i="54"/>
  <c r="D262" i="54"/>
  <c r="D261" i="54"/>
  <c r="D260" i="54"/>
  <c r="D259" i="54"/>
  <c r="D258" i="54"/>
  <c r="D257" i="54"/>
  <c r="D256" i="54"/>
  <c r="D255" i="54"/>
  <c r="D254" i="54"/>
  <c r="D253" i="54"/>
  <c r="D252" i="54"/>
  <c r="D251" i="54"/>
  <c r="D250" i="54"/>
  <c r="D249" i="54"/>
  <c r="D248" i="54"/>
  <c r="D247" i="54"/>
  <c r="D246" i="54"/>
  <c r="D245" i="54"/>
  <c r="D244" i="54"/>
  <c r="D243" i="54"/>
  <c r="D242" i="54"/>
  <c r="D241" i="54"/>
  <c r="D240" i="54"/>
  <c r="D239" i="54"/>
  <c r="D238" i="54"/>
  <c r="D237" i="54"/>
  <c r="D236" i="54"/>
  <c r="D235" i="54"/>
  <c r="D234" i="54"/>
  <c r="D233" i="54"/>
  <c r="D232" i="54"/>
  <c r="D231" i="54"/>
  <c r="D230" i="54"/>
  <c r="D229" i="54"/>
  <c r="D228" i="54"/>
  <c r="D227" i="54"/>
  <c r="D226" i="54"/>
  <c r="D225" i="54"/>
  <c r="D224" i="54"/>
  <c r="D223" i="54"/>
  <c r="D222" i="54"/>
  <c r="D221" i="54"/>
  <c r="D220" i="54"/>
  <c r="D219" i="54"/>
  <c r="D218" i="54"/>
  <c r="D217" i="54"/>
  <c r="D216" i="54"/>
  <c r="D215" i="54"/>
  <c r="D214" i="54"/>
  <c r="D213" i="54"/>
  <c r="D212" i="54"/>
  <c r="D211" i="54"/>
  <c r="D210" i="54"/>
  <c r="D209" i="54"/>
  <c r="D208" i="54"/>
  <c r="D207" i="54"/>
  <c r="D206" i="54"/>
  <c r="D205" i="54"/>
  <c r="D204" i="54"/>
  <c r="D203" i="54"/>
  <c r="D202" i="54"/>
  <c r="D201" i="54"/>
  <c r="D200" i="54"/>
  <c r="D199" i="54"/>
  <c r="D198" i="54"/>
  <c r="D197" i="54"/>
  <c r="D196" i="54"/>
  <c r="D195" i="54"/>
  <c r="D194" i="54"/>
  <c r="D193" i="54"/>
  <c r="D192" i="54"/>
  <c r="D191" i="54"/>
  <c r="D190" i="54"/>
  <c r="D189" i="54"/>
  <c r="D188" i="54"/>
  <c r="D187" i="54"/>
  <c r="D186" i="54"/>
  <c r="D185" i="54"/>
  <c r="D184" i="54"/>
  <c r="D183" i="54"/>
  <c r="D182" i="54"/>
  <c r="D181" i="54"/>
  <c r="D180" i="54"/>
  <c r="D179" i="54"/>
  <c r="D178" i="54"/>
  <c r="D177" i="54"/>
  <c r="D176" i="54"/>
  <c r="D175" i="54"/>
  <c r="D174" i="54"/>
  <c r="D173" i="54"/>
  <c r="D172" i="54"/>
  <c r="D171" i="54"/>
  <c r="D170" i="54"/>
  <c r="D169" i="54"/>
  <c r="D168" i="54"/>
  <c r="D167" i="54"/>
  <c r="D166" i="54"/>
  <c r="D165" i="54"/>
  <c r="D164" i="54"/>
  <c r="D163" i="54"/>
  <c r="D162" i="54"/>
  <c r="D161" i="54"/>
  <c r="D160" i="54"/>
  <c r="D159" i="54"/>
  <c r="D158" i="54"/>
  <c r="D157" i="54"/>
  <c r="D156" i="54"/>
  <c r="D155" i="54"/>
  <c r="D154" i="54"/>
  <c r="D153" i="54"/>
  <c r="D152" i="54"/>
  <c r="D151" i="54"/>
  <c r="D150" i="54"/>
  <c r="D149" i="54"/>
  <c r="D148" i="54"/>
  <c r="D147" i="54"/>
  <c r="D146" i="54"/>
  <c r="D145" i="54"/>
  <c r="D144" i="54"/>
  <c r="D143" i="54"/>
  <c r="D142" i="54"/>
  <c r="D141" i="54"/>
  <c r="D140" i="54"/>
  <c r="D139" i="54"/>
  <c r="D138" i="54"/>
  <c r="D137" i="54"/>
  <c r="D136" i="54"/>
  <c r="D135" i="54"/>
  <c r="D134" i="54"/>
  <c r="D133" i="54"/>
  <c r="D132" i="54"/>
  <c r="D131" i="54"/>
  <c r="D130" i="54"/>
  <c r="D129" i="54"/>
  <c r="D128" i="54"/>
  <c r="D127" i="54"/>
  <c r="D126" i="54"/>
  <c r="D125" i="54"/>
  <c r="D124" i="54"/>
  <c r="D123" i="54"/>
  <c r="D122" i="54"/>
  <c r="D121" i="54"/>
  <c r="D120" i="54"/>
  <c r="D119" i="54"/>
  <c r="D118" i="54"/>
  <c r="D117" i="54"/>
  <c r="D116" i="54"/>
  <c r="D115" i="54"/>
  <c r="D114" i="54"/>
  <c r="D113" i="54"/>
  <c r="D112" i="54"/>
  <c r="D111" i="54"/>
  <c r="D110" i="54"/>
  <c r="D109" i="54"/>
  <c r="D108" i="54"/>
  <c r="D107" i="54"/>
  <c r="D106" i="54"/>
  <c r="D105" i="54"/>
  <c r="D104" i="54"/>
  <c r="D103" i="54"/>
  <c r="D102" i="54"/>
  <c r="D101" i="54"/>
  <c r="D100" i="54"/>
  <c r="D99" i="54"/>
  <c r="D98" i="54"/>
  <c r="D97" i="54"/>
  <c r="D96" i="54"/>
  <c r="D95" i="54"/>
  <c r="D94" i="54"/>
  <c r="D93" i="54"/>
  <c r="D92" i="54"/>
  <c r="D91" i="54"/>
  <c r="D90" i="54"/>
  <c r="D89" i="54"/>
  <c r="D88" i="54"/>
  <c r="D87" i="54"/>
  <c r="D86" i="54"/>
  <c r="D85" i="54"/>
  <c r="D84" i="54"/>
  <c r="D83" i="54"/>
  <c r="D82" i="54"/>
  <c r="D81" i="54"/>
  <c r="D80" i="54"/>
  <c r="D79" i="54"/>
  <c r="D78" i="54"/>
  <c r="D77" i="54"/>
  <c r="D76" i="54"/>
  <c r="D75" i="54"/>
  <c r="D74" i="54"/>
  <c r="D73" i="54"/>
  <c r="D72" i="54"/>
  <c r="D71" i="54"/>
  <c r="D70" i="54"/>
  <c r="D69" i="54"/>
  <c r="D68" i="54"/>
  <c r="D67" i="54"/>
  <c r="D66" i="54"/>
  <c r="D65" i="54"/>
  <c r="D64" i="54"/>
  <c r="D63" i="54"/>
  <c r="D62" i="54"/>
  <c r="D61" i="54"/>
  <c r="D60" i="54"/>
  <c r="D59" i="54"/>
  <c r="D58" i="54"/>
  <c r="D57" i="54"/>
  <c r="D56" i="54"/>
  <c r="D55" i="54"/>
  <c r="D54" i="54"/>
  <c r="D53" i="54"/>
  <c r="D52" i="54"/>
  <c r="D51" i="54"/>
  <c r="D50" i="54"/>
  <c r="D49" i="54"/>
  <c r="D48" i="54"/>
  <c r="D47" i="54"/>
  <c r="D46" i="54"/>
  <c r="D45" i="54"/>
  <c r="D44" i="54"/>
  <c r="D43" i="54"/>
  <c r="D42" i="54"/>
  <c r="D41" i="54"/>
  <c r="D40" i="54"/>
  <c r="D39" i="54"/>
  <c r="D38" i="54"/>
  <c r="D37" i="54"/>
  <c r="D36" i="54"/>
  <c r="D35" i="54"/>
  <c r="D34" i="54"/>
  <c r="D33" i="54"/>
  <c r="D32" i="54"/>
  <c r="D31" i="54"/>
  <c r="D30" i="54"/>
  <c r="D29" i="54"/>
  <c r="D28" i="54"/>
  <c r="D27" i="54"/>
  <c r="D26" i="54"/>
  <c r="D25" i="54"/>
  <c r="D24" i="54"/>
  <c r="D23" i="54"/>
  <c r="D22" i="54"/>
  <c r="D21" i="54"/>
  <c r="D20" i="54"/>
  <c r="D19" i="54"/>
  <c r="D18" i="54"/>
  <c r="D17" i="54"/>
  <c r="D16" i="54"/>
  <c r="D15" i="54"/>
  <c r="D14" i="54"/>
  <c r="D13" i="54"/>
  <c r="D12" i="54"/>
  <c r="D11" i="54"/>
  <c r="D10" i="54"/>
  <c r="D9" i="54"/>
  <c r="D8" i="54"/>
  <c r="D7" i="54"/>
  <c r="D6" i="54"/>
  <c r="D5" i="54"/>
  <c r="D4" i="54"/>
  <c r="D3" i="54"/>
  <c r="D2" i="54"/>
  <c r="C3" i="54"/>
  <c r="E3" i="54"/>
  <c r="F3" i="54"/>
  <c r="C4" i="54"/>
  <c r="E4" i="54"/>
  <c r="F4" i="54"/>
  <c r="C5" i="54"/>
  <c r="E5" i="54"/>
  <c r="F5" i="54"/>
  <c r="C6" i="54"/>
  <c r="E6" i="54"/>
  <c r="F6" i="54"/>
  <c r="C7" i="54"/>
  <c r="E7" i="54"/>
  <c r="F7" i="54"/>
  <c r="C8" i="54"/>
  <c r="E8" i="54"/>
  <c r="F8" i="54"/>
  <c r="C9" i="54"/>
  <c r="E9" i="54"/>
  <c r="F9" i="54"/>
  <c r="C10" i="54"/>
  <c r="E10" i="54"/>
  <c r="F10" i="54"/>
  <c r="C11" i="54"/>
  <c r="E11" i="54"/>
  <c r="F11" i="54"/>
  <c r="C12" i="54"/>
  <c r="E12" i="54"/>
  <c r="F12" i="54"/>
  <c r="C13" i="54"/>
  <c r="E13" i="54"/>
  <c r="F13" i="54"/>
  <c r="C14" i="54"/>
  <c r="E14" i="54"/>
  <c r="F14" i="54"/>
  <c r="C15" i="54"/>
  <c r="E15" i="54"/>
  <c r="F15" i="54"/>
  <c r="C16" i="54"/>
  <c r="E16" i="54"/>
  <c r="F16" i="54"/>
  <c r="C17" i="54"/>
  <c r="E17" i="54"/>
  <c r="F17" i="54"/>
  <c r="C18" i="54"/>
  <c r="E18" i="54"/>
  <c r="F18" i="54"/>
  <c r="C19" i="54"/>
  <c r="E19" i="54"/>
  <c r="F19" i="54"/>
  <c r="C20" i="54"/>
  <c r="E20" i="54"/>
  <c r="F20" i="54"/>
  <c r="C21" i="54"/>
  <c r="E21" i="54"/>
  <c r="F21" i="54"/>
  <c r="C22" i="54"/>
  <c r="E22" i="54"/>
  <c r="F22" i="54"/>
  <c r="C23" i="54"/>
  <c r="E23" i="54"/>
  <c r="F23" i="54"/>
  <c r="C24" i="54"/>
  <c r="E24" i="54"/>
  <c r="F24" i="54"/>
  <c r="C25" i="54"/>
  <c r="E25" i="54"/>
  <c r="F25" i="54"/>
  <c r="C26" i="54"/>
  <c r="E26" i="54"/>
  <c r="F26" i="54"/>
  <c r="C27" i="54"/>
  <c r="E27" i="54"/>
  <c r="F27" i="54"/>
  <c r="C28" i="54"/>
  <c r="E28" i="54"/>
  <c r="F28" i="54"/>
  <c r="C29" i="54"/>
  <c r="E29" i="54"/>
  <c r="F29" i="54"/>
  <c r="C30" i="54"/>
  <c r="E30" i="54"/>
  <c r="F30" i="54"/>
  <c r="C31" i="54"/>
  <c r="E31" i="54"/>
  <c r="F31" i="54"/>
  <c r="C32" i="54"/>
  <c r="E32" i="54"/>
  <c r="F32" i="54"/>
  <c r="C33" i="54"/>
  <c r="E33" i="54"/>
  <c r="F33" i="54"/>
  <c r="C34" i="54"/>
  <c r="E34" i="54"/>
  <c r="F34" i="54"/>
  <c r="C35" i="54"/>
  <c r="E35" i="54"/>
  <c r="F35" i="54"/>
  <c r="C36" i="54"/>
  <c r="E36" i="54"/>
  <c r="F36" i="54"/>
  <c r="C37" i="54"/>
  <c r="E37" i="54"/>
  <c r="F37" i="54"/>
  <c r="C38" i="54"/>
  <c r="E38" i="54"/>
  <c r="F38" i="54"/>
  <c r="C39" i="54"/>
  <c r="E39" i="54"/>
  <c r="F39" i="54"/>
  <c r="C40" i="54"/>
  <c r="E40" i="54"/>
  <c r="F40" i="54"/>
  <c r="C41" i="54"/>
  <c r="E41" i="54"/>
  <c r="F41" i="54"/>
  <c r="C42" i="54"/>
  <c r="E42" i="54"/>
  <c r="F42" i="54"/>
  <c r="C43" i="54"/>
  <c r="E43" i="54"/>
  <c r="F43" i="54"/>
  <c r="C44" i="54"/>
  <c r="E44" i="54"/>
  <c r="F44" i="54"/>
  <c r="C45" i="54"/>
  <c r="E45" i="54"/>
  <c r="F45" i="54"/>
  <c r="C46" i="54"/>
  <c r="E46" i="54"/>
  <c r="F46" i="54"/>
  <c r="C47" i="54"/>
  <c r="E47" i="54"/>
  <c r="F47" i="54"/>
  <c r="C48" i="54"/>
  <c r="E48" i="54"/>
  <c r="F48" i="54"/>
  <c r="C49" i="54"/>
  <c r="E49" i="54"/>
  <c r="F49" i="54"/>
  <c r="C50" i="54"/>
  <c r="E50" i="54"/>
  <c r="F50" i="54"/>
  <c r="C51" i="54"/>
  <c r="E51" i="54"/>
  <c r="F51" i="54"/>
  <c r="C52" i="54"/>
  <c r="E52" i="54"/>
  <c r="F52" i="54"/>
  <c r="C53" i="54"/>
  <c r="E53" i="54"/>
  <c r="F53" i="54"/>
  <c r="C54" i="54"/>
  <c r="E54" i="54"/>
  <c r="F54" i="54"/>
  <c r="C55" i="54"/>
  <c r="E55" i="54"/>
  <c r="F55" i="54"/>
  <c r="C56" i="54"/>
  <c r="E56" i="54"/>
  <c r="F56" i="54"/>
  <c r="C57" i="54"/>
  <c r="E57" i="54"/>
  <c r="F57" i="54"/>
  <c r="C58" i="54"/>
  <c r="E58" i="54"/>
  <c r="F58" i="54"/>
  <c r="C59" i="54"/>
  <c r="E59" i="54"/>
  <c r="F59" i="54"/>
  <c r="C60" i="54"/>
  <c r="E60" i="54"/>
  <c r="F60" i="54"/>
  <c r="C61" i="54"/>
  <c r="E61" i="54"/>
  <c r="F61" i="54"/>
  <c r="C62" i="54"/>
  <c r="E62" i="54"/>
  <c r="F62" i="54"/>
  <c r="C63" i="54"/>
  <c r="E63" i="54"/>
  <c r="F63" i="54"/>
  <c r="C64" i="54"/>
  <c r="E64" i="54"/>
  <c r="F64" i="54"/>
  <c r="C65" i="54"/>
  <c r="E65" i="54"/>
  <c r="F65" i="54"/>
  <c r="C66" i="54"/>
  <c r="E66" i="54"/>
  <c r="F66" i="54"/>
  <c r="C67" i="54"/>
  <c r="E67" i="54"/>
  <c r="F67" i="54"/>
  <c r="C68" i="54"/>
  <c r="E68" i="54"/>
  <c r="F68" i="54"/>
  <c r="C69" i="54"/>
  <c r="E69" i="54"/>
  <c r="F69" i="54"/>
  <c r="C70" i="54"/>
  <c r="E70" i="54"/>
  <c r="F70" i="54"/>
  <c r="C71" i="54"/>
  <c r="E71" i="54"/>
  <c r="F71" i="54"/>
  <c r="C72" i="54"/>
  <c r="E72" i="54"/>
  <c r="F72" i="54"/>
  <c r="C73" i="54"/>
  <c r="E73" i="54"/>
  <c r="F73" i="54"/>
  <c r="C74" i="54"/>
  <c r="E74" i="54"/>
  <c r="F74" i="54"/>
  <c r="C75" i="54"/>
  <c r="E75" i="54"/>
  <c r="F75" i="54"/>
  <c r="C76" i="54"/>
  <c r="E76" i="54"/>
  <c r="F76" i="54"/>
  <c r="C77" i="54"/>
  <c r="E77" i="54"/>
  <c r="F77" i="54"/>
  <c r="C78" i="54"/>
  <c r="E78" i="54"/>
  <c r="F78" i="54"/>
  <c r="C79" i="54"/>
  <c r="E79" i="54"/>
  <c r="F79" i="54"/>
  <c r="C80" i="54"/>
  <c r="E80" i="54"/>
  <c r="F80" i="54"/>
  <c r="C81" i="54"/>
  <c r="E81" i="54"/>
  <c r="F81" i="54"/>
  <c r="C82" i="54"/>
  <c r="E82" i="54"/>
  <c r="F82" i="54"/>
  <c r="C83" i="54"/>
  <c r="E83" i="54"/>
  <c r="F83" i="54"/>
  <c r="C84" i="54"/>
  <c r="E84" i="54"/>
  <c r="F84" i="54"/>
  <c r="C85" i="54"/>
  <c r="E85" i="54"/>
  <c r="F85" i="54"/>
  <c r="C86" i="54"/>
  <c r="E86" i="54"/>
  <c r="F86" i="54"/>
  <c r="C87" i="54"/>
  <c r="E87" i="54"/>
  <c r="F87" i="54"/>
  <c r="C88" i="54"/>
  <c r="E88" i="54"/>
  <c r="F88" i="54"/>
  <c r="C89" i="54"/>
  <c r="E89" i="54"/>
  <c r="F89" i="54"/>
  <c r="C90" i="54"/>
  <c r="E90" i="54"/>
  <c r="F90" i="54"/>
  <c r="C91" i="54"/>
  <c r="E91" i="54"/>
  <c r="F91" i="54"/>
  <c r="C92" i="54"/>
  <c r="E92" i="54"/>
  <c r="F92" i="54"/>
  <c r="C93" i="54"/>
  <c r="E93" i="54"/>
  <c r="F93" i="54"/>
  <c r="C94" i="54"/>
  <c r="E94" i="54"/>
  <c r="F94" i="54"/>
  <c r="C95" i="54"/>
  <c r="E95" i="54"/>
  <c r="F95" i="54"/>
  <c r="C96" i="54"/>
  <c r="E96" i="54"/>
  <c r="F96" i="54"/>
  <c r="C97" i="54"/>
  <c r="E97" i="54"/>
  <c r="F97" i="54"/>
  <c r="C98" i="54"/>
  <c r="E98" i="54"/>
  <c r="F98" i="54"/>
  <c r="C99" i="54"/>
  <c r="E99" i="54"/>
  <c r="F99" i="54"/>
  <c r="C100" i="54"/>
  <c r="E100" i="54"/>
  <c r="F100" i="54"/>
  <c r="C101" i="54"/>
  <c r="E101" i="54"/>
  <c r="F101" i="54"/>
  <c r="C102" i="54"/>
  <c r="E102" i="54"/>
  <c r="F102" i="54"/>
  <c r="C103" i="54"/>
  <c r="E103" i="54"/>
  <c r="F103" i="54"/>
  <c r="C104" i="54"/>
  <c r="E104" i="54"/>
  <c r="F104" i="54"/>
  <c r="C105" i="54"/>
  <c r="E105" i="54"/>
  <c r="F105" i="54"/>
  <c r="C106" i="54"/>
  <c r="E106" i="54"/>
  <c r="F106" i="54"/>
  <c r="C107" i="54"/>
  <c r="E107" i="54"/>
  <c r="F107" i="54"/>
  <c r="C108" i="54"/>
  <c r="E108" i="54"/>
  <c r="F108" i="54"/>
  <c r="C109" i="54"/>
  <c r="E109" i="54"/>
  <c r="F109" i="54"/>
  <c r="C110" i="54"/>
  <c r="E110" i="54"/>
  <c r="F110" i="54"/>
  <c r="C111" i="54"/>
  <c r="E111" i="54"/>
  <c r="F111" i="54"/>
  <c r="C112" i="54"/>
  <c r="E112" i="54"/>
  <c r="F112" i="54"/>
  <c r="C113" i="54"/>
  <c r="E113" i="54"/>
  <c r="F113" i="54"/>
  <c r="C114" i="54"/>
  <c r="E114" i="54"/>
  <c r="F114" i="54"/>
  <c r="C115" i="54"/>
  <c r="E115" i="54"/>
  <c r="F115" i="54"/>
  <c r="C116" i="54"/>
  <c r="E116" i="54"/>
  <c r="F116" i="54"/>
  <c r="C117" i="54"/>
  <c r="E117" i="54"/>
  <c r="F117" i="54"/>
  <c r="C118" i="54"/>
  <c r="E118" i="54"/>
  <c r="F118" i="54"/>
  <c r="C119" i="54"/>
  <c r="E119" i="54"/>
  <c r="F119" i="54"/>
  <c r="C120" i="54"/>
  <c r="E120" i="54"/>
  <c r="F120" i="54"/>
  <c r="C121" i="54"/>
  <c r="E121" i="54"/>
  <c r="F121" i="54"/>
  <c r="C122" i="54"/>
  <c r="E122" i="54"/>
  <c r="F122" i="54"/>
  <c r="C123" i="54"/>
  <c r="E123" i="54"/>
  <c r="F123" i="54"/>
  <c r="C124" i="54"/>
  <c r="E124" i="54"/>
  <c r="F124" i="54"/>
  <c r="C125" i="54"/>
  <c r="E125" i="54"/>
  <c r="F125" i="54"/>
  <c r="C126" i="54"/>
  <c r="E126" i="54"/>
  <c r="F126" i="54"/>
  <c r="C127" i="54"/>
  <c r="E127" i="54"/>
  <c r="F127" i="54"/>
  <c r="C128" i="54"/>
  <c r="E128" i="54"/>
  <c r="F128" i="54"/>
  <c r="C129" i="54"/>
  <c r="E129" i="54"/>
  <c r="F129" i="54"/>
  <c r="C130" i="54"/>
  <c r="E130" i="54"/>
  <c r="F130" i="54"/>
  <c r="C131" i="54"/>
  <c r="E131" i="54"/>
  <c r="F131" i="54"/>
  <c r="C132" i="54"/>
  <c r="E132" i="54"/>
  <c r="F132" i="54"/>
  <c r="C133" i="54"/>
  <c r="E133" i="54"/>
  <c r="F133" i="54"/>
  <c r="C134" i="54"/>
  <c r="E134" i="54"/>
  <c r="F134" i="54"/>
  <c r="C135" i="54"/>
  <c r="E135" i="54"/>
  <c r="F135" i="54"/>
  <c r="C136" i="54"/>
  <c r="E136" i="54"/>
  <c r="F136" i="54"/>
  <c r="C137" i="54"/>
  <c r="E137" i="54"/>
  <c r="F137" i="54"/>
  <c r="C138" i="54"/>
  <c r="E138" i="54"/>
  <c r="F138" i="54"/>
  <c r="C139" i="54"/>
  <c r="E139" i="54"/>
  <c r="F139" i="54"/>
  <c r="C140" i="54"/>
  <c r="E140" i="54"/>
  <c r="F140" i="54"/>
  <c r="C141" i="54"/>
  <c r="E141" i="54"/>
  <c r="F141" i="54"/>
  <c r="C142" i="54"/>
  <c r="E142" i="54"/>
  <c r="F142" i="54"/>
  <c r="C143" i="54"/>
  <c r="E143" i="54"/>
  <c r="F143" i="54"/>
  <c r="C144" i="54"/>
  <c r="E144" i="54"/>
  <c r="F144" i="54"/>
  <c r="C145" i="54"/>
  <c r="E145" i="54"/>
  <c r="F145" i="54"/>
  <c r="C146" i="54"/>
  <c r="E146" i="54"/>
  <c r="F146" i="54"/>
  <c r="C147" i="54"/>
  <c r="E147" i="54"/>
  <c r="F147" i="54"/>
  <c r="C148" i="54"/>
  <c r="E148" i="54"/>
  <c r="F148" i="54"/>
  <c r="C149" i="54"/>
  <c r="E149" i="54"/>
  <c r="F149" i="54"/>
  <c r="C150" i="54"/>
  <c r="E150" i="54"/>
  <c r="F150" i="54"/>
  <c r="C151" i="54"/>
  <c r="E151" i="54"/>
  <c r="F151" i="54"/>
  <c r="C152" i="54"/>
  <c r="E152" i="54"/>
  <c r="F152" i="54"/>
  <c r="C153" i="54"/>
  <c r="E153" i="54"/>
  <c r="F153" i="54"/>
  <c r="C154" i="54"/>
  <c r="E154" i="54"/>
  <c r="F154" i="54"/>
  <c r="C155" i="54"/>
  <c r="E155" i="54"/>
  <c r="F155" i="54"/>
  <c r="C156" i="54"/>
  <c r="E156" i="54"/>
  <c r="F156" i="54"/>
  <c r="C157" i="54"/>
  <c r="E157" i="54"/>
  <c r="F157" i="54"/>
  <c r="C158" i="54"/>
  <c r="E158" i="54"/>
  <c r="F158" i="54"/>
  <c r="C159" i="54"/>
  <c r="E159" i="54"/>
  <c r="F159" i="54"/>
  <c r="C160" i="54"/>
  <c r="E160" i="54"/>
  <c r="F160" i="54"/>
  <c r="C161" i="54"/>
  <c r="E161" i="54"/>
  <c r="F161" i="54"/>
  <c r="C162" i="54"/>
  <c r="E162" i="54"/>
  <c r="F162" i="54"/>
  <c r="C163" i="54"/>
  <c r="E163" i="54"/>
  <c r="F163" i="54"/>
  <c r="C164" i="54"/>
  <c r="E164" i="54"/>
  <c r="F164" i="54"/>
  <c r="C165" i="54"/>
  <c r="E165" i="54"/>
  <c r="F165" i="54"/>
  <c r="C166" i="54"/>
  <c r="E166" i="54"/>
  <c r="F166" i="54"/>
  <c r="C167" i="54"/>
  <c r="E167" i="54"/>
  <c r="F167" i="54"/>
  <c r="C168" i="54"/>
  <c r="E168" i="54"/>
  <c r="F168" i="54"/>
  <c r="C169" i="54"/>
  <c r="E169" i="54"/>
  <c r="F169" i="54"/>
  <c r="C170" i="54"/>
  <c r="E170" i="54"/>
  <c r="F170" i="54"/>
  <c r="C171" i="54"/>
  <c r="E171" i="54"/>
  <c r="F171" i="54"/>
  <c r="C172" i="54"/>
  <c r="E172" i="54"/>
  <c r="F172" i="54"/>
  <c r="C173" i="54"/>
  <c r="E173" i="54"/>
  <c r="F173" i="54"/>
  <c r="C174" i="54"/>
  <c r="E174" i="54"/>
  <c r="F174" i="54"/>
  <c r="C175" i="54"/>
  <c r="E175" i="54"/>
  <c r="F175" i="54"/>
  <c r="C176" i="54"/>
  <c r="E176" i="54"/>
  <c r="F176" i="54"/>
  <c r="C177" i="54"/>
  <c r="E177" i="54"/>
  <c r="F177" i="54"/>
  <c r="C178" i="54"/>
  <c r="E178" i="54"/>
  <c r="F178" i="54"/>
  <c r="C179" i="54"/>
  <c r="E179" i="54"/>
  <c r="F179" i="54"/>
  <c r="C180" i="54"/>
  <c r="E180" i="54"/>
  <c r="F180" i="54"/>
  <c r="C181" i="54"/>
  <c r="E181" i="54"/>
  <c r="F181" i="54"/>
  <c r="C182" i="54"/>
  <c r="E182" i="54"/>
  <c r="F182" i="54"/>
  <c r="C183" i="54"/>
  <c r="E183" i="54"/>
  <c r="F183" i="54"/>
  <c r="C184" i="54"/>
  <c r="E184" i="54"/>
  <c r="F184" i="54"/>
  <c r="C185" i="54"/>
  <c r="E185" i="54"/>
  <c r="F185" i="54"/>
  <c r="C186" i="54"/>
  <c r="E186" i="54"/>
  <c r="F186" i="54"/>
  <c r="C187" i="54"/>
  <c r="E187" i="54"/>
  <c r="F187" i="54"/>
  <c r="C188" i="54"/>
  <c r="E188" i="54"/>
  <c r="F188" i="54"/>
  <c r="C189" i="54"/>
  <c r="E189" i="54"/>
  <c r="F189" i="54"/>
  <c r="C190" i="54"/>
  <c r="E190" i="54"/>
  <c r="F190" i="54"/>
  <c r="C191" i="54"/>
  <c r="E191" i="54"/>
  <c r="F191" i="54"/>
  <c r="C192" i="54"/>
  <c r="E192" i="54"/>
  <c r="F192" i="54"/>
  <c r="C193" i="54"/>
  <c r="E193" i="54"/>
  <c r="F193" i="54"/>
  <c r="C194" i="54"/>
  <c r="E194" i="54"/>
  <c r="F194" i="54"/>
  <c r="C195" i="54"/>
  <c r="E195" i="54"/>
  <c r="F195" i="54"/>
  <c r="C196" i="54"/>
  <c r="E196" i="54"/>
  <c r="F196" i="54"/>
  <c r="C197" i="54"/>
  <c r="E197" i="54"/>
  <c r="F197" i="54"/>
  <c r="C198" i="54"/>
  <c r="E198" i="54"/>
  <c r="F198" i="54"/>
  <c r="C199" i="54"/>
  <c r="E199" i="54"/>
  <c r="F199" i="54"/>
  <c r="C200" i="54"/>
  <c r="E200" i="54"/>
  <c r="F200" i="54"/>
  <c r="C201" i="54"/>
  <c r="E201" i="54"/>
  <c r="F201" i="54"/>
  <c r="C202" i="54"/>
  <c r="E202" i="54"/>
  <c r="F202" i="54"/>
  <c r="C203" i="54"/>
  <c r="E203" i="54"/>
  <c r="F203" i="54"/>
  <c r="C204" i="54"/>
  <c r="E204" i="54"/>
  <c r="F204" i="54"/>
  <c r="C205" i="54"/>
  <c r="E205" i="54"/>
  <c r="F205" i="54"/>
  <c r="C206" i="54"/>
  <c r="E206" i="54"/>
  <c r="F206" i="54"/>
  <c r="C207" i="54"/>
  <c r="E207" i="54"/>
  <c r="F207" i="54"/>
  <c r="C208" i="54"/>
  <c r="E208" i="54"/>
  <c r="F208" i="54"/>
  <c r="C209" i="54"/>
  <c r="E209" i="54"/>
  <c r="F209" i="54"/>
  <c r="C210" i="54"/>
  <c r="E210" i="54"/>
  <c r="F210" i="54"/>
  <c r="C211" i="54"/>
  <c r="E211" i="54"/>
  <c r="F211" i="54"/>
  <c r="C212" i="54"/>
  <c r="E212" i="54"/>
  <c r="F212" i="54"/>
  <c r="C213" i="54"/>
  <c r="E213" i="54"/>
  <c r="F213" i="54"/>
  <c r="C214" i="54"/>
  <c r="E214" i="54"/>
  <c r="F214" i="54"/>
  <c r="C215" i="54"/>
  <c r="E215" i="54"/>
  <c r="F215" i="54"/>
  <c r="C216" i="54"/>
  <c r="E216" i="54"/>
  <c r="F216" i="54"/>
  <c r="C217" i="54"/>
  <c r="E217" i="54"/>
  <c r="F217" i="54"/>
  <c r="C218" i="54"/>
  <c r="E218" i="54"/>
  <c r="F218" i="54"/>
  <c r="C219" i="54"/>
  <c r="E219" i="54"/>
  <c r="F219" i="54"/>
  <c r="C220" i="54"/>
  <c r="E220" i="54"/>
  <c r="F220" i="54"/>
  <c r="C221" i="54"/>
  <c r="E221" i="54"/>
  <c r="F221" i="54"/>
  <c r="C222" i="54"/>
  <c r="E222" i="54"/>
  <c r="F222" i="54"/>
  <c r="C223" i="54"/>
  <c r="E223" i="54"/>
  <c r="F223" i="54"/>
  <c r="C224" i="54"/>
  <c r="E224" i="54"/>
  <c r="F224" i="54"/>
  <c r="C225" i="54"/>
  <c r="E225" i="54"/>
  <c r="F225" i="54"/>
  <c r="C226" i="54"/>
  <c r="E226" i="54"/>
  <c r="F226" i="54"/>
  <c r="C227" i="54"/>
  <c r="E227" i="54"/>
  <c r="F227" i="54"/>
  <c r="C228" i="54"/>
  <c r="E228" i="54"/>
  <c r="F228" i="54"/>
  <c r="C229" i="54"/>
  <c r="E229" i="54"/>
  <c r="F229" i="54"/>
  <c r="C230" i="54"/>
  <c r="E230" i="54"/>
  <c r="F230" i="54"/>
  <c r="C231" i="54"/>
  <c r="E231" i="54"/>
  <c r="F231" i="54"/>
  <c r="C232" i="54"/>
  <c r="E232" i="54"/>
  <c r="F232" i="54"/>
  <c r="C233" i="54"/>
  <c r="E233" i="54"/>
  <c r="F233" i="54"/>
  <c r="C234" i="54"/>
  <c r="E234" i="54"/>
  <c r="F234" i="54"/>
  <c r="C235" i="54"/>
  <c r="E235" i="54"/>
  <c r="F235" i="54"/>
  <c r="C236" i="54"/>
  <c r="E236" i="54"/>
  <c r="F236" i="54"/>
  <c r="C237" i="54"/>
  <c r="E237" i="54"/>
  <c r="F237" i="54"/>
  <c r="C238" i="54"/>
  <c r="E238" i="54"/>
  <c r="F238" i="54"/>
  <c r="C239" i="54"/>
  <c r="E239" i="54"/>
  <c r="F239" i="54"/>
  <c r="C240" i="54"/>
  <c r="E240" i="54"/>
  <c r="F240" i="54"/>
  <c r="C241" i="54"/>
  <c r="E241" i="54"/>
  <c r="F241" i="54"/>
  <c r="C242" i="54"/>
  <c r="E242" i="54"/>
  <c r="F242" i="54"/>
  <c r="C243" i="54"/>
  <c r="E243" i="54"/>
  <c r="F243" i="54"/>
  <c r="C244" i="54"/>
  <c r="E244" i="54"/>
  <c r="F244" i="54"/>
  <c r="C245" i="54"/>
  <c r="E245" i="54"/>
  <c r="F245" i="54"/>
  <c r="C246" i="54"/>
  <c r="E246" i="54"/>
  <c r="F246" i="54"/>
  <c r="C247" i="54"/>
  <c r="E247" i="54"/>
  <c r="F247" i="54"/>
  <c r="C248" i="54"/>
  <c r="E248" i="54"/>
  <c r="F248" i="54"/>
  <c r="C249" i="54"/>
  <c r="E249" i="54"/>
  <c r="F249" i="54"/>
  <c r="C250" i="54"/>
  <c r="E250" i="54"/>
  <c r="F250" i="54"/>
  <c r="C251" i="54"/>
  <c r="E251" i="54"/>
  <c r="F251" i="54"/>
  <c r="C252" i="54"/>
  <c r="E252" i="54"/>
  <c r="F252" i="54"/>
  <c r="C253" i="54"/>
  <c r="E253" i="54"/>
  <c r="F253" i="54"/>
  <c r="C254" i="54"/>
  <c r="E254" i="54"/>
  <c r="F254" i="54"/>
  <c r="C255" i="54"/>
  <c r="E255" i="54"/>
  <c r="F255" i="54"/>
  <c r="C256" i="54"/>
  <c r="E256" i="54"/>
  <c r="F256" i="54"/>
  <c r="C257" i="54"/>
  <c r="E257" i="54"/>
  <c r="F257" i="54"/>
  <c r="C258" i="54"/>
  <c r="E258" i="54"/>
  <c r="F258" i="54"/>
  <c r="C259" i="54"/>
  <c r="E259" i="54"/>
  <c r="F259" i="54"/>
  <c r="C260" i="54"/>
  <c r="E260" i="54"/>
  <c r="F260" i="54"/>
  <c r="C261" i="54"/>
  <c r="E261" i="54"/>
  <c r="F261" i="54"/>
  <c r="C262" i="54"/>
  <c r="E262" i="54"/>
  <c r="F262" i="54"/>
  <c r="C263" i="54"/>
  <c r="E263" i="54"/>
  <c r="F263" i="54"/>
  <c r="C264" i="54"/>
  <c r="E264" i="54"/>
  <c r="F264" i="54"/>
  <c r="C265" i="54"/>
  <c r="E265" i="54"/>
  <c r="F265" i="54"/>
  <c r="C266" i="54"/>
  <c r="E266" i="54"/>
  <c r="F266" i="54"/>
  <c r="C267" i="54"/>
  <c r="E267" i="54"/>
  <c r="F267" i="54"/>
  <c r="C268" i="54"/>
  <c r="E268" i="54"/>
  <c r="F268" i="54"/>
  <c r="C269" i="54"/>
  <c r="E269" i="54"/>
  <c r="F269" i="54"/>
  <c r="C270" i="54"/>
  <c r="E270" i="54"/>
  <c r="F270" i="54"/>
  <c r="C271" i="54"/>
  <c r="E271" i="54"/>
  <c r="F271" i="54"/>
  <c r="C272" i="54"/>
  <c r="E272" i="54"/>
  <c r="F272" i="54"/>
  <c r="C273" i="54"/>
  <c r="E273" i="54"/>
  <c r="F273" i="54"/>
  <c r="C274" i="54"/>
  <c r="E274" i="54"/>
  <c r="F274" i="54"/>
  <c r="C275" i="54"/>
  <c r="E275" i="54"/>
  <c r="F275" i="54"/>
  <c r="C276" i="54"/>
  <c r="E276" i="54"/>
  <c r="F276" i="54"/>
  <c r="C277" i="54"/>
  <c r="E277" i="54"/>
  <c r="F277" i="54"/>
  <c r="C278" i="54"/>
  <c r="E278" i="54"/>
  <c r="F278" i="54"/>
  <c r="C279" i="54"/>
  <c r="E279" i="54"/>
  <c r="F279" i="54"/>
  <c r="C280" i="54"/>
  <c r="E280" i="54"/>
  <c r="F280" i="54"/>
  <c r="C281" i="54"/>
  <c r="E281" i="54"/>
  <c r="F281" i="54"/>
  <c r="C282" i="54"/>
  <c r="E282" i="54"/>
  <c r="F282" i="54"/>
  <c r="C283" i="54"/>
  <c r="E283" i="54"/>
  <c r="F283" i="54"/>
  <c r="C284" i="54"/>
  <c r="E284" i="54"/>
  <c r="F284" i="54"/>
  <c r="C285" i="54"/>
  <c r="E285" i="54"/>
  <c r="F285" i="54"/>
  <c r="C286" i="54"/>
  <c r="E286" i="54"/>
  <c r="F286" i="54"/>
  <c r="C287" i="54"/>
  <c r="E287" i="54"/>
  <c r="F287" i="54"/>
  <c r="C288" i="54"/>
  <c r="E288" i="54"/>
  <c r="F288" i="54"/>
  <c r="C289" i="54"/>
  <c r="E289" i="54"/>
  <c r="F289" i="54"/>
  <c r="C290" i="54"/>
  <c r="E290" i="54"/>
  <c r="F290" i="54"/>
  <c r="C291" i="54"/>
  <c r="E291" i="54"/>
  <c r="F291" i="54"/>
  <c r="C292" i="54"/>
  <c r="E292" i="54"/>
  <c r="F292" i="54"/>
  <c r="C293" i="54"/>
  <c r="E293" i="54"/>
  <c r="F293" i="54"/>
  <c r="C294" i="54"/>
  <c r="E294" i="54"/>
  <c r="F294" i="54"/>
  <c r="C295" i="54"/>
  <c r="E295" i="54"/>
  <c r="F295" i="54"/>
  <c r="C296" i="54"/>
  <c r="E296" i="54"/>
  <c r="F296" i="54"/>
  <c r="C297" i="54"/>
  <c r="E297" i="54"/>
  <c r="F297" i="54"/>
  <c r="C298" i="54"/>
  <c r="E298" i="54"/>
  <c r="F298" i="54"/>
  <c r="C299" i="54"/>
  <c r="E299" i="54"/>
  <c r="F299" i="54"/>
  <c r="C300" i="54"/>
  <c r="E300" i="54"/>
  <c r="F300" i="54"/>
  <c r="C301" i="54"/>
  <c r="E301" i="54"/>
  <c r="F301" i="54"/>
  <c r="C302" i="54"/>
  <c r="E302" i="54"/>
  <c r="F302" i="54"/>
  <c r="C303" i="54"/>
  <c r="E303" i="54"/>
  <c r="F303" i="54"/>
  <c r="C304" i="54"/>
  <c r="E304" i="54"/>
  <c r="F304" i="54"/>
  <c r="C305" i="54"/>
  <c r="E305" i="54"/>
  <c r="F305" i="54"/>
  <c r="C306" i="54"/>
  <c r="E306" i="54"/>
  <c r="F306" i="54"/>
  <c r="C307" i="54"/>
  <c r="E307" i="54"/>
  <c r="F307" i="54"/>
  <c r="C308" i="54"/>
  <c r="E308" i="54"/>
  <c r="F308" i="54"/>
  <c r="C309" i="54"/>
  <c r="E309" i="54"/>
  <c r="F309" i="54"/>
  <c r="C310" i="54"/>
  <c r="E310" i="54"/>
  <c r="F310" i="54"/>
  <c r="C311" i="54"/>
  <c r="E311" i="54"/>
  <c r="F311" i="54"/>
  <c r="C312" i="54"/>
  <c r="E312" i="54"/>
  <c r="F312" i="54"/>
  <c r="C313" i="54"/>
  <c r="E313" i="54"/>
  <c r="F313" i="54"/>
  <c r="C314" i="54"/>
  <c r="E314" i="54"/>
  <c r="F314" i="54"/>
  <c r="C315" i="54"/>
  <c r="E315" i="54"/>
  <c r="F315" i="54"/>
  <c r="C316" i="54"/>
  <c r="E316" i="54"/>
  <c r="F316" i="54"/>
  <c r="C317" i="54"/>
  <c r="E317" i="54"/>
  <c r="F317" i="54"/>
  <c r="C318" i="54"/>
  <c r="E318" i="54"/>
  <c r="F318" i="54"/>
  <c r="C319" i="54"/>
  <c r="E319" i="54"/>
  <c r="F319" i="54"/>
  <c r="C320" i="54"/>
  <c r="E320" i="54"/>
  <c r="F320" i="54"/>
  <c r="C321" i="54"/>
  <c r="E321" i="54"/>
  <c r="F321" i="54"/>
  <c r="C322" i="54"/>
  <c r="E322" i="54"/>
  <c r="F322" i="54"/>
  <c r="C323" i="54"/>
  <c r="E323" i="54"/>
  <c r="F323" i="54"/>
  <c r="C324" i="54"/>
  <c r="E324" i="54"/>
  <c r="F324" i="54"/>
  <c r="C325" i="54"/>
  <c r="E325" i="54"/>
  <c r="F325" i="54"/>
  <c r="C326" i="54"/>
  <c r="E326" i="54"/>
  <c r="F326" i="54"/>
  <c r="C327" i="54"/>
  <c r="E327" i="54"/>
  <c r="F327" i="54"/>
  <c r="C328" i="54"/>
  <c r="E328" i="54"/>
  <c r="F328" i="54"/>
  <c r="C329" i="54"/>
  <c r="E329" i="54"/>
  <c r="F329" i="54"/>
  <c r="C330" i="54"/>
  <c r="E330" i="54"/>
  <c r="F330" i="54"/>
  <c r="C331" i="54"/>
  <c r="E331" i="54"/>
  <c r="F331" i="54"/>
  <c r="C332" i="54"/>
  <c r="E332" i="54"/>
  <c r="F332" i="54"/>
  <c r="C333" i="54"/>
  <c r="E333" i="54"/>
  <c r="F333" i="54"/>
  <c r="C334" i="54"/>
  <c r="E334" i="54"/>
  <c r="F334" i="54"/>
  <c r="C335" i="54"/>
  <c r="E335" i="54"/>
  <c r="F335" i="54"/>
  <c r="C336" i="54"/>
  <c r="E336" i="54"/>
  <c r="F336" i="54"/>
  <c r="C337" i="54"/>
  <c r="E337" i="54"/>
  <c r="F337" i="54"/>
  <c r="C338" i="54"/>
  <c r="E338" i="54"/>
  <c r="F338" i="54"/>
  <c r="C339" i="54"/>
  <c r="E339" i="54"/>
  <c r="F339" i="54"/>
  <c r="C340" i="54"/>
  <c r="E340" i="54"/>
  <c r="F340" i="54"/>
  <c r="C341" i="54"/>
  <c r="E341" i="54"/>
  <c r="F341" i="54"/>
  <c r="C342" i="54"/>
  <c r="E342" i="54"/>
  <c r="F342" i="54"/>
  <c r="C343" i="54"/>
  <c r="E343" i="54"/>
  <c r="F343" i="54"/>
  <c r="C344" i="54"/>
  <c r="E344" i="54"/>
  <c r="F344" i="54"/>
  <c r="C345" i="54"/>
  <c r="E345" i="54"/>
  <c r="F345" i="54"/>
  <c r="C346" i="54"/>
  <c r="E346" i="54"/>
  <c r="F346" i="54"/>
  <c r="C347" i="54"/>
  <c r="E347" i="54"/>
  <c r="F347" i="54"/>
  <c r="C348" i="54"/>
  <c r="E348" i="54"/>
  <c r="F348" i="54"/>
  <c r="C349" i="54"/>
  <c r="E349" i="54"/>
  <c r="F349" i="54"/>
  <c r="C350" i="54"/>
  <c r="E350" i="54"/>
  <c r="F350" i="54"/>
  <c r="C351" i="54"/>
  <c r="E351" i="54"/>
  <c r="F351" i="54"/>
  <c r="C352" i="54"/>
  <c r="E352" i="54"/>
  <c r="F352" i="54"/>
  <c r="C353" i="54"/>
  <c r="E353" i="54"/>
  <c r="F353" i="54"/>
  <c r="C354" i="54"/>
  <c r="E354" i="54"/>
  <c r="F354" i="54"/>
  <c r="C355" i="54"/>
  <c r="E355" i="54"/>
  <c r="F355" i="54"/>
  <c r="C356" i="54"/>
  <c r="E356" i="54"/>
  <c r="F356" i="54"/>
  <c r="C357" i="54"/>
  <c r="E357" i="54"/>
  <c r="F357" i="54"/>
  <c r="C358" i="54"/>
  <c r="E358" i="54"/>
  <c r="F358" i="54"/>
  <c r="C359" i="54"/>
  <c r="E359" i="54"/>
  <c r="F359" i="54"/>
  <c r="C360" i="54"/>
  <c r="E360" i="54"/>
  <c r="F360" i="54"/>
  <c r="C361" i="54"/>
  <c r="E361" i="54"/>
  <c r="F361" i="54"/>
  <c r="C362" i="54"/>
  <c r="E362" i="54"/>
  <c r="F362" i="54"/>
  <c r="C363" i="54"/>
  <c r="E363" i="54"/>
  <c r="F363" i="54"/>
  <c r="C364" i="54"/>
  <c r="E364" i="54"/>
  <c r="F364" i="54"/>
  <c r="C365" i="54"/>
  <c r="E365" i="54"/>
  <c r="F365" i="54"/>
  <c r="C366" i="54"/>
  <c r="E366" i="54"/>
  <c r="F366" i="54"/>
  <c r="C367" i="54"/>
  <c r="E367" i="54"/>
  <c r="F367" i="54"/>
  <c r="C368" i="54"/>
  <c r="E368" i="54"/>
  <c r="F368" i="54"/>
  <c r="C369" i="54"/>
  <c r="E369" i="54"/>
  <c r="F369" i="54"/>
  <c r="C370" i="54"/>
  <c r="E370" i="54"/>
  <c r="F370" i="54"/>
  <c r="C371" i="54"/>
  <c r="E371" i="54"/>
  <c r="F371" i="54"/>
  <c r="C372" i="54"/>
  <c r="E372" i="54"/>
  <c r="F372" i="54"/>
  <c r="C373" i="54"/>
  <c r="E373" i="54"/>
  <c r="F373" i="54"/>
  <c r="C374" i="54"/>
  <c r="E374" i="54"/>
  <c r="F374" i="54"/>
  <c r="C375" i="54"/>
  <c r="E375" i="54"/>
  <c r="F375" i="54"/>
  <c r="C376" i="54"/>
  <c r="E376" i="54"/>
  <c r="F376" i="54"/>
  <c r="C377" i="54"/>
  <c r="E377" i="54"/>
  <c r="F377" i="54"/>
  <c r="C378" i="54"/>
  <c r="E378" i="54"/>
  <c r="F378" i="54"/>
  <c r="C379" i="54"/>
  <c r="E379" i="54"/>
  <c r="F379" i="54"/>
  <c r="C380" i="54"/>
  <c r="E380" i="54"/>
  <c r="F380" i="54"/>
  <c r="C381" i="54"/>
  <c r="E381" i="54"/>
  <c r="F381" i="54"/>
  <c r="C382" i="54"/>
  <c r="E382" i="54"/>
  <c r="F382" i="54"/>
  <c r="C383" i="54"/>
  <c r="E383" i="54"/>
  <c r="F383" i="54"/>
  <c r="C384" i="54"/>
  <c r="E384" i="54"/>
  <c r="F384" i="54"/>
  <c r="C385" i="54"/>
  <c r="E385" i="54"/>
  <c r="F385" i="54"/>
  <c r="C386" i="54"/>
  <c r="E386" i="54"/>
  <c r="F386" i="54"/>
  <c r="C387" i="54"/>
  <c r="E387" i="54"/>
  <c r="F387" i="54"/>
  <c r="C388" i="54"/>
  <c r="E388" i="54"/>
  <c r="F388" i="54"/>
  <c r="C389" i="54"/>
  <c r="E389" i="54"/>
  <c r="F389" i="54"/>
  <c r="C390" i="54"/>
  <c r="E390" i="54"/>
  <c r="F390" i="54"/>
  <c r="C391" i="54"/>
  <c r="E391" i="54"/>
  <c r="F391" i="54"/>
  <c r="C392" i="54"/>
  <c r="E392" i="54"/>
  <c r="F392" i="54"/>
  <c r="C393" i="54"/>
  <c r="E393" i="54"/>
  <c r="F393" i="54"/>
  <c r="C394" i="54"/>
  <c r="E394" i="54"/>
  <c r="F394" i="54"/>
  <c r="C395" i="54"/>
  <c r="E395" i="54"/>
  <c r="F395" i="54"/>
  <c r="C396" i="54"/>
  <c r="E396" i="54"/>
  <c r="F396" i="54"/>
  <c r="C397" i="54"/>
  <c r="E397" i="54"/>
  <c r="F397" i="54"/>
  <c r="C398" i="54"/>
  <c r="E398" i="54"/>
  <c r="F398" i="54"/>
  <c r="C399" i="54"/>
  <c r="E399" i="54"/>
  <c r="F399" i="54"/>
  <c r="C400" i="54"/>
  <c r="E400" i="54"/>
  <c r="F400" i="54"/>
  <c r="C401" i="54"/>
  <c r="E401" i="54"/>
  <c r="F401" i="54"/>
  <c r="C402" i="54"/>
  <c r="E402" i="54"/>
  <c r="F402" i="54"/>
  <c r="C403" i="54"/>
  <c r="E403" i="54"/>
  <c r="F403" i="54"/>
  <c r="C404" i="54"/>
  <c r="E404" i="54"/>
  <c r="F404" i="54"/>
  <c r="C405" i="54"/>
  <c r="E405" i="54"/>
  <c r="F405" i="54"/>
  <c r="C406" i="54"/>
  <c r="E406" i="54"/>
  <c r="F406" i="54"/>
  <c r="C407" i="54"/>
  <c r="E407" i="54"/>
  <c r="F407" i="54"/>
  <c r="C408" i="54"/>
  <c r="E408" i="54"/>
  <c r="F408" i="54"/>
  <c r="C409" i="54"/>
  <c r="E409" i="54"/>
  <c r="F409" i="54"/>
  <c r="C410" i="54"/>
  <c r="E410" i="54"/>
  <c r="F410" i="54"/>
  <c r="C411" i="54"/>
  <c r="E411" i="54"/>
  <c r="F411" i="54"/>
  <c r="C412" i="54"/>
  <c r="E412" i="54"/>
  <c r="F412" i="54"/>
  <c r="C413" i="54"/>
  <c r="E413" i="54"/>
  <c r="F413" i="54"/>
  <c r="C414" i="54"/>
  <c r="E414" i="54"/>
  <c r="F414" i="54"/>
  <c r="C415" i="54"/>
  <c r="E415" i="54"/>
  <c r="F415" i="54"/>
  <c r="C416" i="54"/>
  <c r="E416" i="54"/>
  <c r="F416" i="54"/>
  <c r="C417" i="54"/>
  <c r="E417" i="54"/>
  <c r="F417" i="54"/>
  <c r="C418" i="54"/>
  <c r="E418" i="54"/>
  <c r="F418" i="54"/>
  <c r="C419" i="54"/>
  <c r="E419" i="54"/>
  <c r="F419" i="54"/>
  <c r="C420" i="54"/>
  <c r="E420" i="54"/>
  <c r="F420" i="54"/>
  <c r="C421" i="54"/>
  <c r="E421" i="54"/>
  <c r="F421" i="54"/>
  <c r="C422" i="54"/>
  <c r="E422" i="54"/>
  <c r="F422" i="54"/>
  <c r="C423" i="54"/>
  <c r="E423" i="54"/>
  <c r="F423" i="54"/>
  <c r="C424" i="54"/>
  <c r="E424" i="54"/>
  <c r="F424" i="54"/>
  <c r="C425" i="54"/>
  <c r="E425" i="54"/>
  <c r="F425" i="54"/>
  <c r="C426" i="54"/>
  <c r="E426" i="54"/>
  <c r="F426" i="54"/>
  <c r="C427" i="54"/>
  <c r="E427" i="54"/>
  <c r="F427" i="54"/>
  <c r="C428" i="54"/>
  <c r="E428" i="54"/>
  <c r="F428" i="54"/>
  <c r="C429" i="54"/>
  <c r="E429" i="54"/>
  <c r="F429" i="54"/>
  <c r="C430" i="54"/>
  <c r="E430" i="54"/>
  <c r="F430" i="54"/>
  <c r="C431" i="54"/>
  <c r="E431" i="54"/>
  <c r="F431" i="54"/>
  <c r="C432" i="54"/>
  <c r="E432" i="54"/>
  <c r="F432" i="54"/>
  <c r="C433" i="54"/>
  <c r="E433" i="54"/>
  <c r="F433" i="54"/>
  <c r="C434" i="54"/>
  <c r="E434" i="54"/>
  <c r="F434" i="54"/>
  <c r="C435" i="54"/>
  <c r="E435" i="54"/>
  <c r="F435" i="54"/>
  <c r="C436" i="54"/>
  <c r="E436" i="54"/>
  <c r="F436" i="54"/>
  <c r="C437" i="54"/>
  <c r="E437" i="54"/>
  <c r="F437" i="54"/>
  <c r="C438" i="54"/>
  <c r="E438" i="54"/>
  <c r="F438" i="54"/>
  <c r="C439" i="54"/>
  <c r="E439" i="54"/>
  <c r="F439" i="54"/>
  <c r="C440" i="54"/>
  <c r="E440" i="54"/>
  <c r="F440" i="54"/>
  <c r="C441" i="54"/>
  <c r="E441" i="54"/>
  <c r="F441" i="54"/>
  <c r="C442" i="54"/>
  <c r="E442" i="54"/>
  <c r="F442" i="54"/>
  <c r="C443" i="54"/>
  <c r="E443" i="54"/>
  <c r="F443" i="54"/>
  <c r="C444" i="54"/>
  <c r="E444" i="54"/>
  <c r="F444" i="54"/>
  <c r="C445" i="54"/>
  <c r="E445" i="54"/>
  <c r="F445" i="54"/>
  <c r="C446" i="54"/>
  <c r="E446" i="54"/>
  <c r="F446" i="54"/>
  <c r="C447" i="54"/>
  <c r="E447" i="54"/>
  <c r="F447" i="54"/>
  <c r="C448" i="54"/>
  <c r="E448" i="54"/>
  <c r="F448" i="54"/>
  <c r="C449" i="54"/>
  <c r="E449" i="54"/>
  <c r="F449" i="54"/>
  <c r="C450" i="54"/>
  <c r="E450" i="54"/>
  <c r="F450" i="54"/>
  <c r="C451" i="54"/>
  <c r="E451" i="54"/>
  <c r="F451" i="54"/>
  <c r="C452" i="54"/>
  <c r="E452" i="54"/>
  <c r="F452" i="54"/>
  <c r="C453" i="54"/>
  <c r="E453" i="54"/>
  <c r="F453" i="54"/>
  <c r="C454" i="54"/>
  <c r="E454" i="54"/>
  <c r="F454" i="54"/>
  <c r="C455" i="54"/>
  <c r="E455" i="54"/>
  <c r="F455" i="54"/>
  <c r="C456" i="54"/>
  <c r="E456" i="54"/>
  <c r="F456" i="54"/>
  <c r="C457" i="54"/>
  <c r="E457" i="54"/>
  <c r="F457" i="54"/>
  <c r="C458" i="54"/>
  <c r="E458" i="54"/>
  <c r="F458" i="54"/>
  <c r="C459" i="54"/>
  <c r="E459" i="54"/>
  <c r="F459" i="54"/>
  <c r="C460" i="54"/>
  <c r="E460" i="54"/>
  <c r="F460" i="54"/>
  <c r="C461" i="54"/>
  <c r="E461" i="54"/>
  <c r="F461" i="54"/>
  <c r="C462" i="54"/>
  <c r="E462" i="54"/>
  <c r="F462" i="54"/>
  <c r="C463" i="54"/>
  <c r="E463" i="54"/>
  <c r="F463" i="54"/>
  <c r="C464" i="54"/>
  <c r="E464" i="54"/>
  <c r="F464" i="54"/>
  <c r="C465" i="54"/>
  <c r="E465" i="54"/>
  <c r="F465" i="54"/>
  <c r="C466" i="54"/>
  <c r="E466" i="54"/>
  <c r="F466" i="54"/>
  <c r="C467" i="54"/>
  <c r="E467" i="54"/>
  <c r="F467" i="54"/>
  <c r="C468" i="54"/>
  <c r="E468" i="54"/>
  <c r="F468" i="54"/>
  <c r="C469" i="54"/>
  <c r="E469" i="54"/>
  <c r="F469" i="54"/>
  <c r="C470" i="54"/>
  <c r="E470" i="54"/>
  <c r="F470" i="54"/>
  <c r="C471" i="54"/>
  <c r="E471" i="54"/>
  <c r="F471" i="54"/>
  <c r="C472" i="54"/>
  <c r="E472" i="54"/>
  <c r="F472" i="54"/>
  <c r="C473" i="54"/>
  <c r="E473" i="54"/>
  <c r="F473" i="54"/>
  <c r="C474" i="54"/>
  <c r="E474" i="54"/>
  <c r="F474" i="54"/>
  <c r="C475" i="54"/>
  <c r="E475" i="54"/>
  <c r="F475" i="54"/>
  <c r="C476" i="54"/>
  <c r="E476" i="54"/>
  <c r="F476" i="54"/>
  <c r="C477" i="54"/>
  <c r="E477" i="54"/>
  <c r="F477" i="54"/>
  <c r="C478" i="54"/>
  <c r="E478" i="54"/>
  <c r="F478" i="54"/>
  <c r="C479" i="54"/>
  <c r="E479" i="54"/>
  <c r="F479" i="54"/>
  <c r="C480" i="54"/>
  <c r="E480" i="54"/>
  <c r="F480" i="54"/>
  <c r="C481" i="54"/>
  <c r="E481" i="54"/>
  <c r="F481" i="54"/>
  <c r="C482" i="54"/>
  <c r="E482" i="54"/>
  <c r="F482" i="54"/>
  <c r="C483" i="54"/>
  <c r="E483" i="54"/>
  <c r="F483" i="54"/>
  <c r="C484" i="54"/>
  <c r="E484" i="54"/>
  <c r="F484" i="54"/>
  <c r="C485" i="54"/>
  <c r="E485" i="54"/>
  <c r="F485" i="54"/>
  <c r="C486" i="54"/>
  <c r="E486" i="54"/>
  <c r="F486" i="54"/>
  <c r="C487" i="54"/>
  <c r="E487" i="54"/>
  <c r="F487" i="54"/>
  <c r="C488" i="54"/>
  <c r="E488" i="54"/>
  <c r="F488" i="54"/>
  <c r="C489" i="54"/>
  <c r="E489" i="54"/>
  <c r="F489" i="54"/>
  <c r="C490" i="54"/>
  <c r="E490" i="54"/>
  <c r="F490" i="54"/>
  <c r="C491" i="54"/>
  <c r="E491" i="54"/>
  <c r="F491" i="54"/>
  <c r="C492" i="54"/>
  <c r="E492" i="54"/>
  <c r="F492" i="54"/>
  <c r="C493" i="54"/>
  <c r="E493" i="54"/>
  <c r="F493" i="54"/>
  <c r="C494" i="54"/>
  <c r="E494" i="54"/>
  <c r="F494" i="54"/>
  <c r="C495" i="54"/>
  <c r="E495" i="54"/>
  <c r="F495" i="54"/>
  <c r="C496" i="54"/>
  <c r="E496" i="54"/>
  <c r="F496" i="54"/>
  <c r="C497" i="54"/>
  <c r="E497" i="54"/>
  <c r="F497" i="54"/>
  <c r="C498" i="54"/>
  <c r="E498" i="54"/>
  <c r="F498" i="54"/>
  <c r="C499" i="54"/>
  <c r="E499" i="54"/>
  <c r="F499" i="54"/>
  <c r="C500" i="54"/>
  <c r="E500" i="54"/>
  <c r="F500" i="54"/>
  <c r="C501" i="54"/>
  <c r="E501" i="54"/>
  <c r="F501" i="54"/>
  <c r="C502" i="54"/>
  <c r="E502" i="54"/>
  <c r="F502" i="54"/>
  <c r="C503" i="54"/>
  <c r="E503" i="54"/>
  <c r="F503" i="54"/>
  <c r="C504" i="54"/>
  <c r="E504" i="54"/>
  <c r="F504" i="54"/>
  <c r="C505" i="54"/>
  <c r="E505" i="54"/>
  <c r="F505" i="54"/>
  <c r="C506" i="54"/>
  <c r="E506" i="54"/>
  <c r="F506" i="54"/>
  <c r="C507" i="54"/>
  <c r="E507" i="54"/>
  <c r="F507" i="54"/>
  <c r="C508" i="54"/>
  <c r="E508" i="54"/>
  <c r="F508" i="54"/>
  <c r="C509" i="54"/>
  <c r="E509" i="54"/>
  <c r="F509" i="54"/>
  <c r="C510" i="54"/>
  <c r="E510" i="54"/>
  <c r="F510" i="54"/>
  <c r="C511" i="54"/>
  <c r="E511" i="54"/>
  <c r="F511" i="54"/>
  <c r="C512" i="54"/>
  <c r="E512" i="54"/>
  <c r="F512" i="54"/>
  <c r="C513" i="54"/>
  <c r="E513" i="54"/>
  <c r="F513" i="54"/>
  <c r="C514" i="54"/>
  <c r="E514" i="54"/>
  <c r="F514" i="54"/>
  <c r="C515" i="54"/>
  <c r="E515" i="54"/>
  <c r="F515" i="54"/>
  <c r="C516" i="54"/>
  <c r="E516" i="54"/>
  <c r="F516" i="54"/>
  <c r="C517" i="54"/>
  <c r="E517" i="54"/>
  <c r="F517" i="54"/>
  <c r="C518" i="54"/>
  <c r="E518" i="54"/>
  <c r="F518" i="54"/>
  <c r="C519" i="54"/>
  <c r="E519" i="54"/>
  <c r="F519" i="54"/>
  <c r="C520" i="54"/>
  <c r="E520" i="54"/>
  <c r="F520" i="54"/>
  <c r="C521" i="54"/>
  <c r="E521" i="54"/>
  <c r="F521" i="54"/>
  <c r="C522" i="54"/>
  <c r="E522" i="54"/>
  <c r="F522" i="54"/>
  <c r="C523" i="54"/>
  <c r="E523" i="54"/>
  <c r="F523" i="54"/>
  <c r="C524" i="54"/>
  <c r="E524" i="54"/>
  <c r="F524" i="54"/>
  <c r="C525" i="54"/>
  <c r="E525" i="54"/>
  <c r="F525" i="54"/>
  <c r="C526" i="54"/>
  <c r="E526" i="54"/>
  <c r="F526" i="54"/>
  <c r="C527" i="54"/>
  <c r="E527" i="54"/>
  <c r="F527" i="54"/>
  <c r="C528" i="54"/>
  <c r="E528" i="54"/>
  <c r="F528" i="54"/>
  <c r="C529" i="54"/>
  <c r="E529" i="54"/>
  <c r="F529" i="54"/>
  <c r="C530" i="54"/>
  <c r="E530" i="54"/>
  <c r="F530" i="54"/>
  <c r="C531" i="54"/>
  <c r="E531" i="54"/>
  <c r="F531" i="54"/>
  <c r="C532" i="54"/>
  <c r="E532" i="54"/>
  <c r="F532" i="54"/>
  <c r="C533" i="54"/>
  <c r="E533" i="54"/>
  <c r="F533" i="54"/>
  <c r="C534" i="54"/>
  <c r="E534" i="54"/>
  <c r="F534" i="54"/>
  <c r="C535" i="54"/>
  <c r="E535" i="54"/>
  <c r="F535" i="54"/>
  <c r="C536" i="54"/>
  <c r="E536" i="54"/>
  <c r="F536" i="54"/>
  <c r="C537" i="54"/>
  <c r="E537" i="54"/>
  <c r="F537" i="54"/>
  <c r="C538" i="54"/>
  <c r="E538" i="54"/>
  <c r="F538" i="54"/>
  <c r="C539" i="54"/>
  <c r="E539" i="54"/>
  <c r="F539" i="54"/>
  <c r="C540" i="54"/>
  <c r="E540" i="54"/>
  <c r="F540" i="54"/>
  <c r="C541" i="54"/>
  <c r="E541" i="54"/>
  <c r="F541" i="54"/>
  <c r="C542" i="54"/>
  <c r="E542" i="54"/>
  <c r="F542" i="54"/>
  <c r="C543" i="54"/>
  <c r="E543" i="54"/>
  <c r="F543" i="54"/>
  <c r="C544" i="54"/>
  <c r="E544" i="54"/>
  <c r="F544" i="54"/>
  <c r="C545" i="54"/>
  <c r="E545" i="54"/>
  <c r="F545" i="54"/>
  <c r="C546" i="54"/>
  <c r="E546" i="54"/>
  <c r="F546" i="54"/>
  <c r="C547" i="54"/>
  <c r="E547" i="54"/>
  <c r="F547" i="54"/>
  <c r="C548" i="54"/>
  <c r="E548" i="54"/>
  <c r="F548" i="54"/>
  <c r="C549" i="54"/>
  <c r="E549" i="54"/>
  <c r="F549" i="54"/>
  <c r="C550" i="54"/>
  <c r="E550" i="54"/>
  <c r="F550" i="54"/>
  <c r="C551" i="54"/>
  <c r="E551" i="54"/>
  <c r="F551" i="54"/>
  <c r="C552" i="54"/>
  <c r="E552" i="54"/>
  <c r="F552" i="54"/>
  <c r="C553" i="54"/>
  <c r="E553" i="54"/>
  <c r="F553" i="54"/>
  <c r="C554" i="54"/>
  <c r="E554" i="54"/>
  <c r="F554" i="54"/>
  <c r="C555" i="54"/>
  <c r="E555" i="54"/>
  <c r="F555" i="54"/>
  <c r="C556" i="54"/>
  <c r="E556" i="54"/>
  <c r="F556" i="54"/>
  <c r="C557" i="54"/>
  <c r="E557" i="54"/>
  <c r="F557" i="54"/>
  <c r="C558" i="54"/>
  <c r="E558" i="54"/>
  <c r="F558" i="54"/>
  <c r="C559" i="54"/>
  <c r="E559" i="54"/>
  <c r="F559" i="54"/>
  <c r="C560" i="54"/>
  <c r="E560" i="54"/>
  <c r="F560" i="54"/>
  <c r="C561" i="54"/>
  <c r="E561" i="54"/>
  <c r="F561" i="54"/>
  <c r="C562" i="54"/>
  <c r="E562" i="54"/>
  <c r="F562" i="54"/>
  <c r="C563" i="54"/>
  <c r="E563" i="54"/>
  <c r="F563" i="54"/>
  <c r="C564" i="54"/>
  <c r="E564" i="54"/>
  <c r="F564" i="54"/>
  <c r="C565" i="54"/>
  <c r="E565" i="54"/>
  <c r="F565" i="54"/>
  <c r="C566" i="54"/>
  <c r="E566" i="54"/>
  <c r="F566" i="54"/>
  <c r="C567" i="54"/>
  <c r="E567" i="54"/>
  <c r="F567" i="54"/>
  <c r="C568" i="54"/>
  <c r="E568" i="54"/>
  <c r="F568" i="54"/>
  <c r="C569" i="54"/>
  <c r="E569" i="54"/>
  <c r="F569" i="54"/>
  <c r="C570" i="54"/>
  <c r="E570" i="54"/>
  <c r="F570" i="54"/>
  <c r="C571" i="54"/>
  <c r="E571" i="54"/>
  <c r="F571" i="54"/>
  <c r="C572" i="54"/>
  <c r="E572" i="54"/>
  <c r="F572" i="54"/>
  <c r="C573" i="54"/>
  <c r="E573" i="54"/>
  <c r="F573" i="54"/>
  <c r="C574" i="54"/>
  <c r="E574" i="54"/>
  <c r="F574" i="54"/>
  <c r="C575" i="54"/>
  <c r="E575" i="54"/>
  <c r="F575" i="54"/>
  <c r="C576" i="54"/>
  <c r="E576" i="54"/>
  <c r="F576" i="54"/>
  <c r="C577" i="54"/>
  <c r="E577" i="54"/>
  <c r="F577" i="54"/>
  <c r="C578" i="54"/>
  <c r="E578" i="54"/>
  <c r="F578" i="54"/>
  <c r="C579" i="54"/>
  <c r="E579" i="54"/>
  <c r="F579" i="54"/>
  <c r="C580" i="54"/>
  <c r="E580" i="54"/>
  <c r="F580" i="54"/>
  <c r="C581" i="54"/>
  <c r="E581" i="54"/>
  <c r="F581" i="54"/>
  <c r="C582" i="54"/>
  <c r="E582" i="54"/>
  <c r="F582" i="54"/>
  <c r="C583" i="54"/>
  <c r="E583" i="54"/>
  <c r="F583" i="54"/>
  <c r="C584" i="54"/>
  <c r="E584" i="54"/>
  <c r="F584" i="54"/>
  <c r="C585" i="54"/>
  <c r="E585" i="54"/>
  <c r="F585" i="54"/>
  <c r="C586" i="54"/>
  <c r="E586" i="54"/>
  <c r="F586" i="54"/>
  <c r="C587" i="54"/>
  <c r="E587" i="54"/>
  <c r="F587" i="54"/>
  <c r="C588" i="54"/>
  <c r="E588" i="54"/>
  <c r="F588" i="54"/>
  <c r="C589" i="54"/>
  <c r="E589" i="54"/>
  <c r="F589" i="54"/>
  <c r="C590" i="54"/>
  <c r="E590" i="54"/>
  <c r="F590" i="54"/>
  <c r="C591" i="54"/>
  <c r="E591" i="54"/>
  <c r="F591" i="54"/>
  <c r="C592" i="54"/>
  <c r="E592" i="54"/>
  <c r="F592" i="54"/>
  <c r="C593" i="54"/>
  <c r="E593" i="54"/>
  <c r="F593" i="54"/>
  <c r="C594" i="54"/>
  <c r="E594" i="54"/>
  <c r="F594" i="54"/>
  <c r="C595" i="54"/>
  <c r="E595" i="54"/>
  <c r="F595" i="54"/>
  <c r="C596" i="54"/>
  <c r="E596" i="54"/>
  <c r="F596" i="54"/>
  <c r="C597" i="54"/>
  <c r="E597" i="54"/>
  <c r="F597" i="54"/>
  <c r="C598" i="54"/>
  <c r="E598" i="54"/>
  <c r="F598" i="54"/>
  <c r="C599" i="54"/>
  <c r="E599" i="54"/>
  <c r="F599" i="54"/>
  <c r="C600" i="54"/>
  <c r="E600" i="54"/>
  <c r="F600" i="54"/>
  <c r="C601" i="54"/>
  <c r="E601" i="54"/>
  <c r="F601" i="54"/>
  <c r="C602" i="54"/>
  <c r="E602" i="54"/>
  <c r="F602" i="54"/>
  <c r="C603" i="54"/>
  <c r="E603" i="54"/>
  <c r="F603" i="54"/>
  <c r="C604" i="54"/>
  <c r="E604" i="54"/>
  <c r="F604" i="54"/>
  <c r="C605" i="54"/>
  <c r="E605" i="54"/>
  <c r="F605" i="54"/>
  <c r="C606" i="54"/>
  <c r="E606" i="54"/>
  <c r="F606" i="54"/>
  <c r="C607" i="54"/>
  <c r="E607" i="54"/>
  <c r="F607" i="54"/>
  <c r="C608" i="54"/>
  <c r="E608" i="54"/>
  <c r="F608" i="54"/>
  <c r="C609" i="54"/>
  <c r="E609" i="54"/>
  <c r="F609" i="54"/>
  <c r="C610" i="54"/>
  <c r="E610" i="54"/>
  <c r="F610" i="54"/>
  <c r="C611" i="54"/>
  <c r="E611" i="54"/>
  <c r="F611" i="54"/>
  <c r="C612" i="54"/>
  <c r="E612" i="54"/>
  <c r="F612" i="54"/>
  <c r="C613" i="54"/>
  <c r="E613" i="54"/>
  <c r="F613" i="54"/>
  <c r="C614" i="54"/>
  <c r="E614" i="54"/>
  <c r="F614" i="54"/>
  <c r="C615" i="54"/>
  <c r="E615" i="54"/>
  <c r="F615" i="54"/>
  <c r="C616" i="54"/>
  <c r="E616" i="54"/>
  <c r="F616" i="54"/>
  <c r="C617" i="54"/>
  <c r="E617" i="54"/>
  <c r="F617" i="54"/>
  <c r="C618" i="54"/>
  <c r="E618" i="54"/>
  <c r="F618" i="54"/>
  <c r="C619" i="54"/>
  <c r="E619" i="54"/>
  <c r="F619" i="54"/>
  <c r="C620" i="54"/>
  <c r="E620" i="54"/>
  <c r="F620" i="54"/>
  <c r="C621" i="54"/>
  <c r="E621" i="54"/>
  <c r="F621" i="54"/>
  <c r="C622" i="54"/>
  <c r="E622" i="54"/>
  <c r="F622" i="54"/>
  <c r="C623" i="54"/>
  <c r="E623" i="54"/>
  <c r="F623" i="54"/>
  <c r="C624" i="54"/>
  <c r="E624" i="54"/>
  <c r="F624" i="54"/>
  <c r="C625" i="54"/>
  <c r="E625" i="54"/>
  <c r="F625" i="54"/>
  <c r="C626" i="54"/>
  <c r="E626" i="54"/>
  <c r="F626" i="54"/>
  <c r="C627" i="54"/>
  <c r="E627" i="54"/>
  <c r="F627" i="54"/>
  <c r="C628" i="54"/>
  <c r="E628" i="54"/>
  <c r="F628" i="54"/>
  <c r="C629" i="54"/>
  <c r="E629" i="54"/>
  <c r="F629" i="54"/>
  <c r="C630" i="54"/>
  <c r="E630" i="54"/>
  <c r="F630" i="54"/>
  <c r="C631" i="54"/>
  <c r="E631" i="54"/>
  <c r="F631" i="54"/>
  <c r="C632" i="54"/>
  <c r="E632" i="54"/>
  <c r="F632" i="54"/>
  <c r="C633" i="54"/>
  <c r="E633" i="54"/>
  <c r="F633" i="54"/>
  <c r="C634" i="54"/>
  <c r="E634" i="54"/>
  <c r="F634" i="54"/>
  <c r="C635" i="54"/>
  <c r="E635" i="54"/>
  <c r="F635" i="54"/>
  <c r="C636" i="54"/>
  <c r="E636" i="54"/>
  <c r="F636" i="54"/>
  <c r="C637" i="54"/>
  <c r="E637" i="54"/>
  <c r="F637" i="54"/>
  <c r="C638" i="54"/>
  <c r="E638" i="54"/>
  <c r="F638" i="54"/>
  <c r="C639" i="54"/>
  <c r="E639" i="54"/>
  <c r="F639" i="54"/>
  <c r="C640" i="54"/>
  <c r="E640" i="54"/>
  <c r="F640" i="54"/>
  <c r="C641" i="54"/>
  <c r="E641" i="54"/>
  <c r="F641" i="54"/>
  <c r="C642" i="54"/>
  <c r="E642" i="54"/>
  <c r="F642" i="54"/>
  <c r="C643" i="54"/>
  <c r="E643" i="54"/>
  <c r="F643" i="54"/>
  <c r="C644" i="54"/>
  <c r="E644" i="54"/>
  <c r="F644" i="54"/>
  <c r="C645" i="54"/>
  <c r="E645" i="54"/>
  <c r="F645" i="54"/>
  <c r="C646" i="54"/>
  <c r="E646" i="54"/>
  <c r="F646" i="54"/>
  <c r="C647" i="54"/>
  <c r="E647" i="54"/>
  <c r="F647" i="54"/>
  <c r="C648" i="54"/>
  <c r="E648" i="54"/>
  <c r="F648" i="54"/>
  <c r="C649" i="54"/>
  <c r="E649" i="54"/>
  <c r="F649" i="54"/>
  <c r="C650" i="54"/>
  <c r="E650" i="54"/>
  <c r="F650" i="54"/>
  <c r="C651" i="54"/>
  <c r="E651" i="54"/>
  <c r="F651" i="54"/>
  <c r="C652" i="54"/>
  <c r="E652" i="54"/>
  <c r="F652" i="54"/>
  <c r="C653" i="54"/>
  <c r="E653" i="54"/>
  <c r="F653" i="54"/>
  <c r="C654" i="54"/>
  <c r="E654" i="54"/>
  <c r="F654" i="54"/>
  <c r="C655" i="54"/>
  <c r="E655" i="54"/>
  <c r="F655" i="54"/>
  <c r="C656" i="54"/>
  <c r="E656" i="54"/>
  <c r="F656" i="54"/>
  <c r="C657" i="54"/>
  <c r="E657" i="54"/>
  <c r="F657" i="54"/>
  <c r="C658" i="54"/>
  <c r="E658" i="54"/>
  <c r="F658" i="54"/>
  <c r="C659" i="54"/>
  <c r="E659" i="54"/>
  <c r="F659" i="54"/>
  <c r="C660" i="54"/>
  <c r="E660" i="54"/>
  <c r="F660" i="54"/>
  <c r="C661" i="54"/>
  <c r="E661" i="54"/>
  <c r="F661" i="54"/>
  <c r="C662" i="54"/>
  <c r="E662" i="54"/>
  <c r="F662" i="54"/>
  <c r="C663" i="54"/>
  <c r="E663" i="54"/>
  <c r="F663" i="54"/>
  <c r="C664" i="54"/>
  <c r="E664" i="54"/>
  <c r="F664" i="54"/>
  <c r="C665" i="54"/>
  <c r="E665" i="54"/>
  <c r="F665" i="54"/>
  <c r="C666" i="54"/>
  <c r="E666" i="54"/>
  <c r="F666" i="54"/>
  <c r="C667" i="54"/>
  <c r="E667" i="54"/>
  <c r="F667" i="54"/>
  <c r="C668" i="54"/>
  <c r="E668" i="54"/>
  <c r="F668" i="54"/>
  <c r="C669" i="54"/>
  <c r="E669" i="54"/>
  <c r="F669" i="54"/>
  <c r="C670" i="54"/>
  <c r="E670" i="54"/>
  <c r="F670" i="54"/>
  <c r="C671" i="54"/>
  <c r="E671" i="54"/>
  <c r="F671" i="54"/>
  <c r="C672" i="54"/>
  <c r="E672" i="54"/>
  <c r="F672" i="54"/>
  <c r="C673" i="54"/>
  <c r="E673" i="54"/>
  <c r="F673" i="54"/>
  <c r="C674" i="54"/>
  <c r="E674" i="54"/>
  <c r="F674" i="54"/>
  <c r="C675" i="54"/>
  <c r="E675" i="54"/>
  <c r="F675" i="54"/>
  <c r="C676" i="54"/>
  <c r="E676" i="54"/>
  <c r="F676" i="54"/>
  <c r="C677" i="54"/>
  <c r="E677" i="54"/>
  <c r="F677" i="54"/>
  <c r="C678" i="54"/>
  <c r="E678" i="54"/>
  <c r="F678" i="54"/>
  <c r="C679" i="54"/>
  <c r="E679" i="54"/>
  <c r="F679" i="54"/>
  <c r="C680" i="54"/>
  <c r="E680" i="54"/>
  <c r="F680" i="54"/>
  <c r="C681" i="54"/>
  <c r="E681" i="54"/>
  <c r="F681" i="54"/>
  <c r="C682" i="54"/>
  <c r="E682" i="54"/>
  <c r="F682" i="54"/>
  <c r="C683" i="54"/>
  <c r="E683" i="54"/>
  <c r="F683" i="54"/>
  <c r="C684" i="54"/>
  <c r="E684" i="54"/>
  <c r="F684" i="54"/>
  <c r="C685" i="54"/>
  <c r="E685" i="54"/>
  <c r="F685" i="54"/>
  <c r="C686" i="54"/>
  <c r="E686" i="54"/>
  <c r="F686" i="54"/>
  <c r="C687" i="54"/>
  <c r="E687" i="54"/>
  <c r="F687" i="54"/>
  <c r="C688" i="54"/>
  <c r="E688" i="54"/>
  <c r="F688" i="54"/>
  <c r="C689" i="54"/>
  <c r="E689" i="54"/>
  <c r="F689" i="54"/>
  <c r="C690" i="54"/>
  <c r="E690" i="54"/>
  <c r="F690" i="54"/>
  <c r="C691" i="54"/>
  <c r="E691" i="54"/>
  <c r="F691" i="54"/>
  <c r="C692" i="54"/>
  <c r="E692" i="54"/>
  <c r="F692" i="54"/>
  <c r="C693" i="54"/>
  <c r="E693" i="54"/>
  <c r="F693" i="54"/>
  <c r="C694" i="54"/>
  <c r="E694" i="54"/>
  <c r="F694" i="54"/>
  <c r="C695" i="54"/>
  <c r="E695" i="54"/>
  <c r="F695" i="54"/>
  <c r="C696" i="54"/>
  <c r="E696" i="54"/>
  <c r="F696" i="54"/>
  <c r="C697" i="54"/>
  <c r="E697" i="54"/>
  <c r="F697" i="54"/>
  <c r="C698" i="54"/>
  <c r="E698" i="54"/>
  <c r="F698" i="54"/>
  <c r="C699" i="54"/>
  <c r="E699" i="54"/>
  <c r="F699" i="54"/>
  <c r="C700" i="54"/>
  <c r="E700" i="54"/>
  <c r="F700" i="54"/>
  <c r="C701" i="54"/>
  <c r="E701" i="54"/>
  <c r="F701" i="54"/>
  <c r="C702" i="54"/>
  <c r="E702" i="54"/>
  <c r="F702" i="54"/>
  <c r="C703" i="54"/>
  <c r="E703" i="54"/>
  <c r="F703" i="54"/>
  <c r="C704" i="54"/>
  <c r="E704" i="54"/>
  <c r="F704" i="54"/>
  <c r="C705" i="54"/>
  <c r="E705" i="54"/>
  <c r="F705" i="54"/>
  <c r="C706" i="54"/>
  <c r="E706" i="54"/>
  <c r="F706" i="54"/>
  <c r="C707" i="54"/>
  <c r="E707" i="54"/>
  <c r="F707" i="54"/>
  <c r="C708" i="54"/>
  <c r="E708" i="54"/>
  <c r="F708" i="54"/>
  <c r="C709" i="54"/>
  <c r="E709" i="54"/>
  <c r="F709" i="54"/>
  <c r="C710" i="54"/>
  <c r="E710" i="54"/>
  <c r="F710" i="54"/>
  <c r="C711" i="54"/>
  <c r="E711" i="54"/>
  <c r="F711" i="54"/>
  <c r="C712" i="54"/>
  <c r="E712" i="54"/>
  <c r="F712" i="54"/>
  <c r="C713" i="54"/>
  <c r="E713" i="54"/>
  <c r="F713" i="54"/>
  <c r="C714" i="54"/>
  <c r="E714" i="54"/>
  <c r="F714" i="54"/>
  <c r="C715" i="54"/>
  <c r="E715" i="54"/>
  <c r="F715" i="54"/>
  <c r="C716" i="54"/>
  <c r="E716" i="54"/>
  <c r="F716" i="54"/>
  <c r="C717" i="54"/>
  <c r="E717" i="54"/>
  <c r="F717" i="54"/>
  <c r="C718" i="54"/>
  <c r="E718" i="54"/>
  <c r="F718" i="54"/>
  <c r="C719" i="54"/>
  <c r="E719" i="54"/>
  <c r="F719" i="54"/>
  <c r="C720" i="54"/>
  <c r="E720" i="54"/>
  <c r="F720" i="54"/>
  <c r="C721" i="54"/>
  <c r="E721" i="54"/>
  <c r="F721" i="54"/>
  <c r="C722" i="54"/>
  <c r="E722" i="54"/>
  <c r="F722" i="54"/>
  <c r="C723" i="54"/>
  <c r="E723" i="54"/>
  <c r="F723" i="54"/>
  <c r="C724" i="54"/>
  <c r="E724" i="54"/>
  <c r="F724" i="54"/>
  <c r="C725" i="54"/>
  <c r="E725" i="54"/>
  <c r="F725" i="54"/>
  <c r="C726" i="54"/>
  <c r="E726" i="54"/>
  <c r="F726" i="54"/>
  <c r="C727" i="54"/>
  <c r="E727" i="54"/>
  <c r="F727" i="54"/>
  <c r="C728" i="54"/>
  <c r="E728" i="54"/>
  <c r="F728" i="54"/>
  <c r="F2" i="54"/>
  <c r="E2" i="54"/>
  <c r="C2" i="54"/>
  <c r="F4" i="67" l="1"/>
  <c r="E5" i="67"/>
  <c r="E6" i="67"/>
  <c r="F6" i="63"/>
  <c r="F5" i="63"/>
  <c r="G4" i="63"/>
  <c r="D9" i="49"/>
  <c r="C9" i="49" s="1"/>
  <c r="F9" i="49" s="1"/>
  <c r="D8" i="49"/>
  <c r="C8" i="49" s="1"/>
  <c r="F8" i="49" s="1"/>
  <c r="D7" i="49"/>
  <c r="C7" i="49" s="1"/>
  <c r="D6" i="49"/>
  <c r="C6" i="49" s="1"/>
  <c r="D5" i="49"/>
  <c r="C5" i="49" s="1"/>
  <c r="F5" i="49" s="1"/>
  <c r="G4" i="49"/>
  <c r="F5" i="67" l="1"/>
  <c r="G4" i="67"/>
  <c r="F6" i="67"/>
  <c r="G6" i="63"/>
  <c r="G5" i="63"/>
  <c r="F7" i="49"/>
  <c r="G7" i="49"/>
  <c r="F6" i="49"/>
  <c r="G6" i="49"/>
  <c r="G9" i="49"/>
  <c r="G8" i="49"/>
  <c r="H4" i="49"/>
  <c r="G5" i="49"/>
  <c r="G6" i="67" l="1"/>
  <c r="G5" i="67"/>
  <c r="H4" i="67"/>
  <c r="H8" i="49"/>
  <c r="H7" i="49"/>
  <c r="H6" i="49"/>
  <c r="H5" i="49"/>
  <c r="I4" i="49"/>
  <c r="H9" i="49"/>
  <c r="H5" i="67" l="1"/>
  <c r="I4" i="67"/>
  <c r="H6" i="67"/>
  <c r="I7" i="49"/>
  <c r="I6" i="49"/>
  <c r="I9" i="49"/>
  <c r="I5" i="49"/>
  <c r="J4" i="49"/>
  <c r="I8" i="49"/>
  <c r="I6" i="67" l="1"/>
  <c r="I5" i="67"/>
  <c r="J4" i="67"/>
  <c r="J6" i="49"/>
  <c r="J9" i="49"/>
  <c r="J5" i="49"/>
  <c r="K4" i="49"/>
  <c r="J8" i="49"/>
  <c r="J7" i="49"/>
  <c r="J5" i="67" l="1"/>
  <c r="K4" i="67"/>
  <c r="J6" i="67"/>
  <c r="K9" i="49"/>
  <c r="K5" i="49"/>
  <c r="L4" i="49"/>
  <c r="K8" i="49"/>
  <c r="K7" i="49"/>
  <c r="K6" i="49"/>
  <c r="K6" i="67" l="1"/>
  <c r="K5" i="67"/>
  <c r="L4" i="67"/>
  <c r="L8" i="49"/>
  <c r="L7" i="49"/>
  <c r="L6" i="49"/>
  <c r="L9" i="49"/>
  <c r="L5" i="49"/>
  <c r="M4" i="49"/>
  <c r="L6" i="67" l="1"/>
  <c r="L5" i="67"/>
  <c r="M4" i="67"/>
  <c r="M7" i="49"/>
  <c r="M6" i="49"/>
  <c r="M9" i="49"/>
  <c r="M5" i="49"/>
  <c r="N4" i="49"/>
  <c r="M8" i="49"/>
  <c r="M6" i="67" l="1"/>
  <c r="M5" i="67"/>
  <c r="N4" i="67"/>
  <c r="N6" i="49"/>
  <c r="N9" i="49"/>
  <c r="N5" i="49"/>
  <c r="O4" i="49"/>
  <c r="N8" i="49"/>
  <c r="N7" i="49"/>
  <c r="N5" i="67" l="1"/>
  <c r="N6" i="67"/>
  <c r="O9" i="49"/>
  <c r="O5" i="49"/>
  <c r="P4" i="49"/>
  <c r="O8" i="49"/>
  <c r="O7" i="49"/>
  <c r="O6" i="49"/>
  <c r="P8" i="49" l="1"/>
  <c r="P7" i="49"/>
  <c r="P6" i="49"/>
  <c r="P5" i="49"/>
  <c r="Q4" i="49"/>
  <c r="P9" i="49"/>
  <c r="Q7" i="49" l="1"/>
  <c r="Q6" i="49"/>
  <c r="Q9" i="49"/>
  <c r="Q5" i="49"/>
  <c r="R4" i="49"/>
  <c r="Q8" i="49"/>
  <c r="R6" i="49" l="1"/>
  <c r="R9" i="49"/>
  <c r="R5" i="49"/>
  <c r="S4" i="49"/>
  <c r="R8" i="49"/>
  <c r="R7" i="49"/>
  <c r="S9" i="49" l="1"/>
  <c r="S5" i="49"/>
  <c r="T4" i="49"/>
  <c r="S8" i="49"/>
  <c r="S7" i="49"/>
  <c r="S6" i="49"/>
  <c r="T8" i="49" l="1"/>
  <c r="T7" i="49"/>
  <c r="T6" i="49"/>
  <c r="T5" i="49"/>
  <c r="U4" i="49"/>
  <c r="T9" i="49"/>
  <c r="U7" i="49" l="1"/>
  <c r="U6" i="49"/>
  <c r="U9" i="49"/>
  <c r="U5" i="49"/>
  <c r="V4" i="49"/>
  <c r="U8" i="49"/>
  <c r="V6" i="49" l="1"/>
  <c r="V9" i="49"/>
  <c r="V5" i="49"/>
  <c r="W4" i="49"/>
  <c r="V8" i="49"/>
  <c r="V7" i="49"/>
  <c r="W9" i="49" l="1"/>
  <c r="W5" i="49"/>
  <c r="X4" i="49"/>
  <c r="W8" i="49"/>
  <c r="W7" i="49"/>
  <c r="W6" i="49"/>
  <c r="X8" i="49" l="1"/>
  <c r="X7" i="49"/>
  <c r="X6" i="49"/>
  <c r="X5" i="49"/>
  <c r="Y4" i="49"/>
  <c r="X9" i="49"/>
  <c r="Y7" i="49" l="1"/>
  <c r="Y6" i="49"/>
  <c r="Y9" i="49"/>
  <c r="Y5" i="49"/>
  <c r="Z4" i="49"/>
  <c r="Y8" i="49"/>
  <c r="Z6" i="49" l="1"/>
  <c r="Z9" i="49"/>
  <c r="Z5" i="49"/>
  <c r="AA4" i="49"/>
  <c r="Z8" i="49"/>
  <c r="Z7" i="49"/>
  <c r="AA9" i="49" l="1"/>
  <c r="AA5" i="49"/>
  <c r="AB4" i="49"/>
  <c r="AA8" i="49"/>
  <c r="AA7" i="49"/>
  <c r="AA6" i="49"/>
  <c r="AB8" i="49" l="1"/>
  <c r="AB7" i="49"/>
  <c r="AB6" i="49"/>
  <c r="AB9" i="49"/>
  <c r="AB5" i="49"/>
  <c r="AC4" i="49"/>
  <c r="AC7" i="49" l="1"/>
  <c r="AC6" i="49"/>
  <c r="AC9" i="49"/>
  <c r="AC5" i="49"/>
  <c r="AD4" i="49"/>
  <c r="AC8" i="49"/>
  <c r="AD6" i="49" l="1"/>
  <c r="AD9" i="49"/>
  <c r="AD5" i="49"/>
  <c r="AE4" i="49"/>
  <c r="AD8" i="49"/>
  <c r="AD7" i="49"/>
  <c r="AE9" i="49" l="1"/>
  <c r="AE5" i="49"/>
  <c r="AF4" i="49"/>
  <c r="AE8" i="49"/>
  <c r="AE7" i="49"/>
  <c r="AE6" i="49"/>
  <c r="AF8" i="49" l="1"/>
  <c r="AF7" i="49"/>
  <c r="AF6" i="49"/>
  <c r="AF5" i="49"/>
  <c r="AF9" i="49"/>
  <c r="B47" i="48" l="1"/>
  <c r="B46" i="48"/>
  <c r="A44" i="48"/>
  <c r="B48" i="48" s="1"/>
  <c r="O7" i="48"/>
  <c r="B49" i="48" l="1"/>
  <c r="B51" i="48" s="1"/>
  <c r="B52" i="48" l="1"/>
  <c r="B50" i="48"/>
  <c r="K15" i="45" l="1"/>
  <c r="M15" i="45" s="1"/>
  <c r="M14" i="45"/>
  <c r="L14" i="45"/>
  <c r="K14" i="45"/>
  <c r="M13" i="45"/>
  <c r="K13" i="45"/>
  <c r="L13" i="45" s="1"/>
  <c r="K12" i="45"/>
  <c r="M12" i="45" s="1"/>
  <c r="K11" i="45"/>
  <c r="M11" i="45" s="1"/>
  <c r="M10" i="45"/>
  <c r="L10" i="45"/>
  <c r="K10" i="45"/>
  <c r="M9" i="45"/>
  <c r="K9" i="45"/>
  <c r="L9" i="45" s="1"/>
  <c r="K8" i="45"/>
  <c r="M8" i="45" s="1"/>
  <c r="K7" i="45"/>
  <c r="M7" i="45" s="1"/>
  <c r="M6" i="45"/>
  <c r="L6" i="45"/>
  <c r="K6" i="45"/>
  <c r="M5" i="45"/>
  <c r="K5" i="45"/>
  <c r="L5" i="45" s="1"/>
  <c r="K4" i="45"/>
  <c r="M4" i="45" s="1"/>
  <c r="O2" i="45"/>
  <c r="O14" i="45" l="1"/>
  <c r="O10" i="45"/>
  <c r="O6" i="45"/>
  <c r="O9" i="45"/>
  <c r="N9" i="45"/>
  <c r="O5" i="45"/>
  <c r="N5" i="45"/>
  <c r="O13" i="45"/>
  <c r="N13" i="45"/>
  <c r="L7" i="45"/>
  <c r="L11" i="45"/>
  <c r="L15" i="45"/>
  <c r="L4" i="45"/>
  <c r="N6" i="45"/>
  <c r="L8" i="45"/>
  <c r="N10" i="45"/>
  <c r="L12" i="45"/>
  <c r="N14" i="45"/>
  <c r="N15" i="45" l="1"/>
  <c r="O15" i="45"/>
  <c r="O8" i="45"/>
  <c r="N8" i="45"/>
  <c r="N11" i="45"/>
  <c r="O11" i="45"/>
  <c r="N7" i="45"/>
  <c r="O7" i="45"/>
  <c r="O12" i="45"/>
  <c r="N12" i="45"/>
  <c r="O4" i="45"/>
  <c r="N4" i="45"/>
  <c r="G1" i="43" l="1"/>
  <c r="G1" i="40"/>
  <c r="B4" i="38"/>
  <c r="C4" i="38" s="1"/>
  <c r="B3" i="38"/>
  <c r="C3" i="38" s="1"/>
  <c r="B2" i="38"/>
  <c r="C2" i="38" s="1"/>
  <c r="K7" i="37"/>
  <c r="K6" i="37"/>
  <c r="K5" i="37"/>
  <c r="K4" i="37"/>
  <c r="K3" i="37"/>
  <c r="K2" i="37"/>
  <c r="D2" i="37"/>
  <c r="F2" i="37" s="1"/>
  <c r="E1" i="37" l="1"/>
  <c r="F1" i="37" s="1"/>
  <c r="M4" i="35" l="1"/>
  <c r="L4" i="35"/>
  <c r="K4" i="35"/>
  <c r="J4" i="35"/>
  <c r="I4" i="35"/>
  <c r="H4" i="35"/>
  <c r="G4" i="35"/>
  <c r="F4" i="35"/>
  <c r="E4" i="35"/>
  <c r="D4" i="35"/>
  <c r="C4" i="35"/>
  <c r="B4" i="35"/>
  <c r="C9" i="34" l="1"/>
  <c r="C8" i="34"/>
  <c r="C7" i="34"/>
  <c r="C6" i="34"/>
  <c r="C5" i="34"/>
  <c r="C4" i="34"/>
  <c r="C3" i="34"/>
  <c r="C2" i="34"/>
  <c r="A4" i="32" l="1"/>
  <c r="E4" i="32" s="1"/>
  <c r="E3" i="32"/>
  <c r="D3" i="32"/>
  <c r="C3" i="32"/>
  <c r="C10" i="26"/>
  <c r="B10" i="26"/>
  <c r="D8" i="26"/>
  <c r="D10" i="26" s="1"/>
  <c r="C8" i="26"/>
  <c r="G7" i="26"/>
  <c r="F7" i="26"/>
  <c r="E7" i="26"/>
  <c r="D7" i="26"/>
  <c r="C7" i="26"/>
  <c r="B7" i="26"/>
  <c r="A5" i="32" l="1"/>
  <c r="C4" i="32"/>
  <c r="D4" i="32"/>
  <c r="E8" i="26"/>
  <c r="E5" i="32" l="1"/>
  <c r="D5" i="32"/>
  <c r="C5" i="32"/>
  <c r="A6" i="32"/>
  <c r="F8" i="26"/>
  <c r="E10" i="26"/>
  <c r="E6" i="32" l="1"/>
  <c r="D6" i="32"/>
  <c r="C6" i="32"/>
  <c r="A7" i="32"/>
  <c r="F10" i="26"/>
  <c r="G8" i="26"/>
  <c r="G10" i="26" s="1"/>
  <c r="E7" i="32" l="1"/>
  <c r="D7" i="32"/>
  <c r="C7" i="32"/>
  <c r="M10" i="6" l="1"/>
  <c r="M9" i="6"/>
  <c r="M8" i="6"/>
  <c r="M7" i="6"/>
  <c r="N6" i="6"/>
  <c r="N9" i="6" l="1"/>
  <c r="N7" i="6"/>
  <c r="N8" i="6"/>
  <c r="N10" i="6"/>
</calcChain>
</file>

<file path=xl/sharedStrings.xml><?xml version="1.0" encoding="utf-8"?>
<sst xmlns="http://schemas.openxmlformats.org/spreadsheetml/2006/main" count="2206" uniqueCount="486">
  <si>
    <t>Dept.</t>
  </si>
  <si>
    <t>A</t>
  </si>
  <si>
    <t>B</t>
  </si>
  <si>
    <t>C</t>
  </si>
  <si>
    <t>D</t>
  </si>
  <si>
    <t>Gender</t>
  </si>
  <si>
    <t>Male</t>
  </si>
  <si>
    <t>Female</t>
  </si>
  <si>
    <t>Salary</t>
  </si>
  <si>
    <t>Bunus</t>
  </si>
  <si>
    <t>Allowance</t>
  </si>
  <si>
    <t>Grand Total</t>
  </si>
  <si>
    <t>Values</t>
  </si>
  <si>
    <t xml:space="preserve"> Salary</t>
  </si>
  <si>
    <t xml:space="preserve"> Bunus</t>
  </si>
  <si>
    <t xml:space="preserve"> Allowance</t>
  </si>
  <si>
    <t>Category</t>
  </si>
  <si>
    <t>Sparkline</t>
  </si>
  <si>
    <t>Date</t>
  </si>
  <si>
    <t>Item</t>
  </si>
  <si>
    <t>Sales Rep.</t>
  </si>
  <si>
    <t>UnitPrice</t>
  </si>
  <si>
    <t>Quantity</t>
  </si>
  <si>
    <t>Amount</t>
  </si>
  <si>
    <t>Sum of Amount</t>
  </si>
  <si>
    <t>Cloth bag</t>
  </si>
  <si>
    <t>John</t>
  </si>
  <si>
    <t>Jan</t>
  </si>
  <si>
    <t>Feb</t>
  </si>
  <si>
    <t>Mar</t>
  </si>
  <si>
    <t>Apr</t>
  </si>
  <si>
    <t>May</t>
  </si>
  <si>
    <t>Jun</t>
  </si>
  <si>
    <t>Jul</t>
  </si>
  <si>
    <t>Aug</t>
  </si>
  <si>
    <t>Sep</t>
  </si>
  <si>
    <t>Oct</t>
  </si>
  <si>
    <t>Nov</t>
  </si>
  <si>
    <t>Dec</t>
  </si>
  <si>
    <t>Jan Feb Mar Apr May Jun Jul Aug Sep Oct Nov Dec</t>
  </si>
  <si>
    <t>Leather bag</t>
  </si>
  <si>
    <t>Norkaz</t>
  </si>
  <si>
    <t>Sneakers</t>
  </si>
  <si>
    <t>Cowboy</t>
  </si>
  <si>
    <t>Leather shoes</t>
  </si>
  <si>
    <t>Jane</t>
  </si>
  <si>
    <t>Julie</t>
  </si>
  <si>
    <t>Angta</t>
  </si>
  <si>
    <t>Sara</t>
  </si>
  <si>
    <t>Total</t>
  </si>
  <si>
    <t>Market</t>
  </si>
  <si>
    <t>Brand</t>
  </si>
  <si>
    <t>Sales</t>
  </si>
  <si>
    <t>Export</t>
  </si>
  <si>
    <t>Brand-B</t>
  </si>
  <si>
    <t>COGS.</t>
  </si>
  <si>
    <t>Brand-A</t>
  </si>
  <si>
    <t>Domestic</t>
  </si>
  <si>
    <t>Column Labels</t>
  </si>
  <si>
    <t>Row Labels</t>
  </si>
  <si>
    <t>Home Appliances</t>
  </si>
  <si>
    <t>Home Entertainment</t>
  </si>
  <si>
    <t>Cameras</t>
  </si>
  <si>
    <t>2017</t>
  </si>
  <si>
    <t>2018</t>
  </si>
  <si>
    <t>Televisions</t>
  </si>
  <si>
    <t>2017 Total</t>
  </si>
  <si>
    <t>2018 Total</t>
  </si>
  <si>
    <t>Blue Gasoline 95</t>
  </si>
  <si>
    <t>Blue Gasohol 91</t>
  </si>
  <si>
    <t>Blue Gasohol 95</t>
  </si>
  <si>
    <t>Blue Gasohol E20</t>
  </si>
  <si>
    <t>Blue Gasohol E85</t>
  </si>
  <si>
    <t xml:space="preserve"> Blue Gasoline 95</t>
  </si>
  <si>
    <t xml:space="preserve"> Blue Gasohol 91</t>
  </si>
  <si>
    <t xml:space="preserve"> Blue Gasohol 95</t>
  </si>
  <si>
    <t xml:space="preserve"> Blue Gasohol E20</t>
  </si>
  <si>
    <t xml:space="preserve"> Blue Gasohol E85</t>
  </si>
  <si>
    <t>Year</t>
  </si>
  <si>
    <t>Type</t>
  </si>
  <si>
    <t>Qty.</t>
  </si>
  <si>
    <t>Condo</t>
  </si>
  <si>
    <t>Demand</t>
  </si>
  <si>
    <t>Sum of Qty.</t>
  </si>
  <si>
    <t>Supply</t>
  </si>
  <si>
    <t>Home</t>
  </si>
  <si>
    <t>Town House</t>
  </si>
  <si>
    <t>Amt.</t>
  </si>
  <si>
    <t xml:space="preserve"> Amt.</t>
  </si>
  <si>
    <t>Qtr1</t>
  </si>
  <si>
    <t>0-4999</t>
  </si>
  <si>
    <t>5000-10000</t>
  </si>
  <si>
    <t>Qtr2</t>
  </si>
  <si>
    <t>Qtr3</t>
  </si>
  <si>
    <t>Qtr4</t>
  </si>
  <si>
    <t>Product</t>
  </si>
  <si>
    <t>Prod.1</t>
  </si>
  <si>
    <t>Prod.2</t>
  </si>
  <si>
    <t>Prod.3</t>
  </si>
  <si>
    <t>Prod.4</t>
  </si>
  <si>
    <t>Prod.5</t>
  </si>
  <si>
    <t>All Prod.</t>
  </si>
  <si>
    <t>Volume</t>
  </si>
  <si>
    <t>Value</t>
  </si>
  <si>
    <t>Gross Margin</t>
  </si>
  <si>
    <t>Product-1</t>
  </si>
  <si>
    <t>Product-2</t>
  </si>
  <si>
    <t>Product-3</t>
  </si>
  <si>
    <t>Product-4</t>
  </si>
  <si>
    <t>Product-5</t>
  </si>
  <si>
    <t>Row-1</t>
  </si>
  <si>
    <t>Row-2</t>
  </si>
  <si>
    <t>Row-3</t>
  </si>
  <si>
    <t>Row-4</t>
  </si>
  <si>
    <t>Row-5</t>
  </si>
  <si>
    <t>Row-6</t>
  </si>
  <si>
    <t>Jan Feb Mar Apr May Jun</t>
  </si>
  <si>
    <t>Task</t>
  </si>
  <si>
    <t>Start</t>
  </si>
  <si>
    <t>Duration</t>
  </si>
  <si>
    <t>Proj1</t>
  </si>
  <si>
    <t>Proj2</t>
  </si>
  <si>
    <t>Proj3</t>
  </si>
  <si>
    <t>Proj4</t>
  </si>
  <si>
    <t>Proj5</t>
  </si>
  <si>
    <t>Proj6</t>
  </si>
  <si>
    <t>Proj7</t>
  </si>
  <si>
    <t>Proj8</t>
  </si>
  <si>
    <t>Name</t>
  </si>
  <si>
    <t>%</t>
  </si>
  <si>
    <t>Alisa</t>
  </si>
  <si>
    <t>Criteria</t>
  </si>
  <si>
    <t>Symbol</t>
  </si>
  <si>
    <t>% Offset</t>
  </si>
  <si>
    <t>Ratchada</t>
  </si>
  <si>
    <t>Worst</t>
  </si>
  <si>
    <t>L</t>
  </si>
  <si>
    <t>Anusak</t>
  </si>
  <si>
    <t>Poor</t>
  </si>
  <si>
    <t>Suriyun</t>
  </si>
  <si>
    <t>Fair</t>
  </si>
  <si>
    <t>K</t>
  </si>
  <si>
    <t>Narong</t>
  </si>
  <si>
    <t>Good</t>
  </si>
  <si>
    <t>J</t>
  </si>
  <si>
    <t>Srinual</t>
  </si>
  <si>
    <t>Excellent</t>
  </si>
  <si>
    <t>Udom</t>
  </si>
  <si>
    <t>Varinya</t>
  </si>
  <si>
    <t>Sunan</t>
  </si>
  <si>
    <t>Sakul</t>
  </si>
  <si>
    <t>Amporn</t>
  </si>
  <si>
    <t>Ekachai</t>
  </si>
  <si>
    <t>Ekawit</t>
  </si>
  <si>
    <t>Tanakorn</t>
  </si>
  <si>
    <t>Suwannee</t>
  </si>
  <si>
    <t>Yuwadee</t>
  </si>
  <si>
    <t>Krissada</t>
  </si>
  <si>
    <t>Peera</t>
  </si>
  <si>
    <t>Thitima</t>
  </si>
  <si>
    <t>Chanchai</t>
  </si>
  <si>
    <t>Done</t>
  </si>
  <si>
    <t>Pending</t>
  </si>
  <si>
    <t>Alan</t>
  </si>
  <si>
    <t>Emp.</t>
  </si>
  <si>
    <t>Age</t>
  </si>
  <si>
    <t>(All)</t>
  </si>
  <si>
    <t>ID001</t>
  </si>
  <si>
    <t>HR</t>
  </si>
  <si>
    <t>ID002</t>
  </si>
  <si>
    <t>Warehouse</t>
  </si>
  <si>
    <t>Count of Emp.</t>
  </si>
  <si>
    <t>ID003</t>
  </si>
  <si>
    <t>Finance</t>
  </si>
  <si>
    <t>ID004</t>
  </si>
  <si>
    <t>20-24</t>
  </si>
  <si>
    <t>ID005</t>
  </si>
  <si>
    <t>25-29</t>
  </si>
  <si>
    <t>ID006</t>
  </si>
  <si>
    <t>30-34</t>
  </si>
  <si>
    <t>ID007</t>
  </si>
  <si>
    <t>35-39</t>
  </si>
  <si>
    <t>ID008</t>
  </si>
  <si>
    <t>Customer Service</t>
  </si>
  <si>
    <t>40-44</t>
  </si>
  <si>
    <t>ID009</t>
  </si>
  <si>
    <t>45-50</t>
  </si>
  <si>
    <t>ID010</t>
  </si>
  <si>
    <t>ID011</t>
  </si>
  <si>
    <t>ID012</t>
  </si>
  <si>
    <t>ID013</t>
  </si>
  <si>
    <t>ID014</t>
  </si>
  <si>
    <t>ID015</t>
  </si>
  <si>
    <t>ID016</t>
  </si>
  <si>
    <t>ID017</t>
  </si>
  <si>
    <t>ID018</t>
  </si>
  <si>
    <t>ID019</t>
  </si>
  <si>
    <t>ID020</t>
  </si>
  <si>
    <t>ID021</t>
  </si>
  <si>
    <t>ID022</t>
  </si>
  <si>
    <t>ID023</t>
  </si>
  <si>
    <t>ID024</t>
  </si>
  <si>
    <t>ID025</t>
  </si>
  <si>
    <t>ID026</t>
  </si>
  <si>
    <t>ID027</t>
  </si>
  <si>
    <t>ID028</t>
  </si>
  <si>
    <t>ID029</t>
  </si>
  <si>
    <t>ID030</t>
  </si>
  <si>
    <t>ID031</t>
  </si>
  <si>
    <t>ID032</t>
  </si>
  <si>
    <t>ID033</t>
  </si>
  <si>
    <t>ID034</t>
  </si>
  <si>
    <t>ID035</t>
  </si>
  <si>
    <t>ID036</t>
  </si>
  <si>
    <t>ID037</t>
  </si>
  <si>
    <t>ID038</t>
  </si>
  <si>
    <t>ID039</t>
  </si>
  <si>
    <t>ID040</t>
  </si>
  <si>
    <t>ID041</t>
  </si>
  <si>
    <t>ID042</t>
  </si>
  <si>
    <t>ID043</t>
  </si>
  <si>
    <t>ID044</t>
  </si>
  <si>
    <t>ID045</t>
  </si>
  <si>
    <t>ID046</t>
  </si>
  <si>
    <t>ID047</t>
  </si>
  <si>
    <t>ID048</t>
  </si>
  <si>
    <t>ID049</t>
  </si>
  <si>
    <t>ID050</t>
  </si>
  <si>
    <t>ID051</t>
  </si>
  <si>
    <t>ID052</t>
  </si>
  <si>
    <t>ID053</t>
  </si>
  <si>
    <t>ID054</t>
  </si>
  <si>
    <t>ID055</t>
  </si>
  <si>
    <t>ID056</t>
  </si>
  <si>
    <t>ID057</t>
  </si>
  <si>
    <t>ID058</t>
  </si>
  <si>
    <t>ID059</t>
  </si>
  <si>
    <t>ID060</t>
  </si>
  <si>
    <t>ID061</t>
  </si>
  <si>
    <t>ID062</t>
  </si>
  <si>
    <t>ID063</t>
  </si>
  <si>
    <t>ID064</t>
  </si>
  <si>
    <t>ID065</t>
  </si>
  <si>
    <t>ID066</t>
  </si>
  <si>
    <t>ID067</t>
  </si>
  <si>
    <t>ID068</t>
  </si>
  <si>
    <t>ID069</t>
  </si>
  <si>
    <t>ID070</t>
  </si>
  <si>
    <t>ID071</t>
  </si>
  <si>
    <t>ID072</t>
  </si>
  <si>
    <t>ID073</t>
  </si>
  <si>
    <t>ID074</t>
  </si>
  <si>
    <t>ID075</t>
  </si>
  <si>
    <t>ID076</t>
  </si>
  <si>
    <t>ID077</t>
  </si>
  <si>
    <t>ID078</t>
  </si>
  <si>
    <t>ID079</t>
  </si>
  <si>
    <t>ID080</t>
  </si>
  <si>
    <t>ID081</t>
  </si>
  <si>
    <t>ID082</t>
  </si>
  <si>
    <t>ID083</t>
  </si>
  <si>
    <t>ID084</t>
  </si>
  <si>
    <t>ID085</t>
  </si>
  <si>
    <t>ID086</t>
  </si>
  <si>
    <t>ID087</t>
  </si>
  <si>
    <t>ID088</t>
  </si>
  <si>
    <t>ID089</t>
  </si>
  <si>
    <t>ID090</t>
  </si>
  <si>
    <t>ID091</t>
  </si>
  <si>
    <t>ID092</t>
  </si>
  <si>
    <t>ID093</t>
  </si>
  <si>
    <t>ID094</t>
  </si>
  <si>
    <t>ID095</t>
  </si>
  <si>
    <t>ID096</t>
  </si>
  <si>
    <t>ID097</t>
  </si>
  <si>
    <t>ID098</t>
  </si>
  <si>
    <t>ID099</t>
  </si>
  <si>
    <t>Month</t>
  </si>
  <si>
    <t>Revenue (Baht)</t>
  </si>
  <si>
    <t>Plant1</t>
  </si>
  <si>
    <t>Plant2</t>
  </si>
  <si>
    <t>Plant3</t>
  </si>
  <si>
    <t>Plant4</t>
  </si>
  <si>
    <t>Actual</t>
  </si>
  <si>
    <t>Target</t>
  </si>
  <si>
    <t>Over</t>
  </si>
  <si>
    <t>Under</t>
  </si>
  <si>
    <t>Estimate</t>
  </si>
  <si>
    <t>FIN Plan (Full Year)</t>
  </si>
  <si>
    <t>0-79% = Red</t>
  </si>
  <si>
    <t>80-99% = Yellow</t>
  </si>
  <si>
    <t>100% up = Green</t>
  </si>
  <si>
    <t>Status</t>
  </si>
  <si>
    <t xml:space="preserve"> Leather shoes</t>
  </si>
  <si>
    <t>Column Lookup ==&gt;</t>
  </si>
  <si>
    <t>FIN Plan (Year to date)</t>
  </si>
  <si>
    <t>% Achive</t>
  </si>
  <si>
    <t>Select Date</t>
  </si>
  <si>
    <t>End</t>
  </si>
  <si>
    <t>Finished</t>
  </si>
  <si>
    <t>Sales Amt.</t>
  </si>
  <si>
    <t>Weekday</t>
  </si>
  <si>
    <t>Day</t>
  </si>
  <si>
    <t>Average of Sales Amt.</t>
  </si>
  <si>
    <t>Avg Sales</t>
  </si>
  <si>
    <t>Forecast</t>
  </si>
  <si>
    <t>Variance</t>
  </si>
  <si>
    <t>Date of Birth</t>
  </si>
  <si>
    <t>Ichan</t>
  </si>
  <si>
    <t>Liu</t>
  </si>
  <si>
    <t>Logistics</t>
  </si>
  <si>
    <t>การอบรมและบรรยาย :</t>
  </si>
  <si>
    <t>ข้อกำหนด :</t>
  </si>
  <si>
    <t>แต่ไม่จำเป็นต้องทราบสูตร ฟังก์ชั่นมากนัก</t>
  </si>
  <si>
    <t>ประโยชน์ที่ผู้เรียนจะได้รับ :</t>
  </si>
  <si>
    <t>ระยะเวลาในการ ฝึกอบรม : 1 วัน</t>
  </si>
  <si>
    <r>
      <t>การสร้าง Dashboard ในรายงาน Microsoft Excel โดยเฉพาะ เพื่อนำเสนอ ข้อมูล รายงาน ในมุมมองที่ชัดเจนและเข้าใจง่าย นำไปสู่การ</t>
    </r>
    <r>
      <rPr>
        <u/>
        <sz val="15"/>
        <color rgb="FFFF0000"/>
        <rFont val="Tahoma"/>
        <family val="2"/>
      </rPr>
      <t>ตัดสินใจได้ทันที</t>
    </r>
  </si>
  <si>
    <r>
      <t>เรียนรู้เทคนิคและวิธีการใหม่ๆ ในระดับที่</t>
    </r>
    <r>
      <rPr>
        <u/>
        <sz val="15"/>
        <color rgb="FFFF0000"/>
        <rFont val="Tahoma"/>
        <family val="2"/>
      </rPr>
      <t>ลึกกว่า</t>
    </r>
  </si>
  <si>
    <r>
      <t xml:space="preserve">**หมายเหตุ หลักสูตรนี้เหมาะกับ Microsoft Excel ตั้งแต่เวอร์ชั่น </t>
    </r>
    <r>
      <rPr>
        <u/>
        <sz val="15"/>
        <color rgb="FFFF0000"/>
        <rFont val="Tahoma"/>
        <family val="2"/>
      </rPr>
      <t>2013 ขึ้นไป</t>
    </r>
  </si>
  <si>
    <t>หลักสูตรนี้ หลักๆ เรียนรู้อะไรบ้าง :</t>
  </si>
  <si>
    <r>
      <t>Ø</t>
    </r>
    <r>
      <rPr>
        <sz val="7"/>
        <color rgb="FF000000"/>
        <rFont val="Times New Roman"/>
        <family val="1"/>
      </rPr>
      <t xml:space="preserve"> </t>
    </r>
    <r>
      <rPr>
        <sz val="15"/>
        <color rgb="FF000000"/>
        <rFont val="Tahoma"/>
        <family val="2"/>
      </rPr>
      <t>ท่านจะได้เรียนรู้ การใช้ PivotTable สรุปข้อมูลใน</t>
    </r>
    <r>
      <rPr>
        <u/>
        <sz val="15"/>
        <color rgb="FFFF0000"/>
        <rFont val="Tahoma"/>
        <family val="2"/>
      </rPr>
      <t>รูปแบบต่างๆ</t>
    </r>
  </si>
  <si>
    <r>
      <t>Ø</t>
    </r>
    <r>
      <rPr>
        <sz val="7"/>
        <color rgb="FF000000"/>
        <rFont val="Times New Roman"/>
        <family val="1"/>
      </rPr>
      <t xml:space="preserve"> </t>
    </r>
    <r>
      <rPr>
        <sz val="15"/>
        <color rgb="FF000000"/>
        <rFont val="Tahoma"/>
        <family val="2"/>
      </rPr>
      <t>เข้าใจมุมมอง ของฐานข้อมูล ว่า</t>
    </r>
    <r>
      <rPr>
        <u/>
        <sz val="15"/>
        <color rgb="FFFF0000"/>
        <rFont val="Tahoma"/>
        <family val="2"/>
      </rPr>
      <t>สัมพันธ์กับรูปแบบ</t>
    </r>
    <r>
      <rPr>
        <sz val="15"/>
        <color rgb="FF000000"/>
        <rFont val="Tahoma"/>
        <family val="2"/>
      </rPr>
      <t xml:space="preserve"> กราฟอย่างไร</t>
    </r>
  </si>
  <si>
    <r>
      <t>Ø</t>
    </r>
    <r>
      <rPr>
        <sz val="7"/>
        <color rgb="FF000000"/>
        <rFont val="Times New Roman"/>
        <family val="1"/>
      </rPr>
      <t xml:space="preserve"> </t>
    </r>
    <r>
      <rPr>
        <sz val="15"/>
        <color rgb="FF000000"/>
        <rFont val="Tahoma"/>
        <family val="2"/>
      </rPr>
      <t xml:space="preserve">การใช้ </t>
    </r>
    <r>
      <rPr>
        <u/>
        <sz val="15"/>
        <color rgb="FFFF0000"/>
        <rFont val="Tahoma"/>
        <family val="2"/>
      </rPr>
      <t>$ ในการล็อกเซลล์</t>
    </r>
    <r>
      <rPr>
        <sz val="15"/>
        <color rgb="FF000000"/>
        <rFont val="Tahoma"/>
        <family val="2"/>
      </rPr>
      <t xml:space="preserve">  หรือ </t>
    </r>
    <r>
      <rPr>
        <u/>
        <sz val="15"/>
        <color rgb="FFFF0000"/>
        <rFont val="Tahoma"/>
        <family val="2"/>
      </rPr>
      <t>พื้นที่</t>
    </r>
    <r>
      <rPr>
        <sz val="15"/>
        <color rgb="FF000000"/>
        <rFont val="Tahoma"/>
        <family val="2"/>
      </rPr>
      <t xml:space="preserve"> ในตารางข้อมูล ( Cell Reference)  </t>
    </r>
  </si>
  <si>
    <r>
      <t>Ø</t>
    </r>
    <r>
      <rPr>
        <sz val="7"/>
        <color rgb="FF000000"/>
        <rFont val="Times New Roman"/>
        <family val="1"/>
      </rPr>
      <t xml:space="preserve"> </t>
    </r>
    <r>
      <rPr>
        <sz val="15"/>
        <color rgb="FF000000"/>
        <rFont val="Tahoma"/>
        <family val="2"/>
      </rPr>
      <t xml:space="preserve">ควรกำหนดฐานข้อมูลเป็นแบบ </t>
    </r>
    <r>
      <rPr>
        <u/>
        <sz val="15"/>
        <color rgb="FFFF0000"/>
        <rFont val="Tahoma"/>
        <family val="2"/>
      </rPr>
      <t>Data Table หรือไม่ อย่างไร</t>
    </r>
  </si>
  <si>
    <r>
      <t>Ø</t>
    </r>
    <r>
      <rPr>
        <sz val="7"/>
        <color rgb="FF000000"/>
        <rFont val="Times New Roman"/>
        <family val="1"/>
      </rPr>
      <t xml:space="preserve"> </t>
    </r>
    <r>
      <rPr>
        <sz val="15"/>
        <color rgb="FF000000"/>
        <rFont val="Tahoma"/>
        <family val="2"/>
      </rPr>
      <t>การ</t>
    </r>
    <r>
      <rPr>
        <u/>
        <sz val="15"/>
        <color rgb="FFFF0000"/>
        <rFont val="Tahoma"/>
        <family val="2"/>
      </rPr>
      <t>แก้ไข Data Table</t>
    </r>
    <r>
      <rPr>
        <sz val="15"/>
        <color rgb="FF000000"/>
        <rFont val="Tahoma"/>
        <family val="2"/>
      </rPr>
      <t xml:space="preserve"> ให้กลับไปเป็นฐานข้อมูลแบบปกติ</t>
    </r>
  </si>
  <si>
    <r>
      <t>Ø</t>
    </r>
    <r>
      <rPr>
        <sz val="7"/>
        <color rgb="FF000000"/>
        <rFont val="Times New Roman"/>
        <family val="1"/>
      </rPr>
      <t xml:space="preserve"> </t>
    </r>
    <r>
      <rPr>
        <sz val="15"/>
        <color rgb="FF000000"/>
        <rFont val="Tahoma"/>
        <family val="2"/>
      </rPr>
      <t>ท่านจะทราบว่า ข้อมูลแม้มีน้อย แต่สามารถนำมาทำ Dashboard ได้ใน</t>
    </r>
    <r>
      <rPr>
        <u/>
        <sz val="15"/>
        <color rgb="FFFF0000"/>
        <rFont val="Tahoma"/>
        <family val="2"/>
      </rPr>
      <t>หลายๆรูปแบบ</t>
    </r>
  </si>
  <si>
    <r>
      <t>Ø</t>
    </r>
    <r>
      <rPr>
        <sz val="7"/>
        <color rgb="FF000000"/>
        <rFont val="Times New Roman"/>
        <family val="1"/>
      </rPr>
      <t xml:space="preserve"> </t>
    </r>
    <r>
      <rPr>
        <sz val="15"/>
        <color rgb="FF000000"/>
        <rFont val="Tahoma"/>
        <family val="2"/>
      </rPr>
      <t xml:space="preserve">ท่านได้เรียนรู้ การทำ PivotTable ให้อยู่ในรูป </t>
    </r>
    <r>
      <rPr>
        <u/>
        <sz val="15"/>
        <color rgb="FFFF0000"/>
        <rFont val="Tahoma"/>
        <family val="2"/>
      </rPr>
      <t>Classic Layout</t>
    </r>
    <r>
      <rPr>
        <sz val="15"/>
        <color rgb="FF000000"/>
        <rFont val="Tahoma"/>
        <family val="2"/>
      </rPr>
      <t xml:space="preserve"> ซึ่งง่ายในการนำข้อมูลจาก Field Setting ไปวาง</t>
    </r>
  </si>
  <si>
    <r>
      <t>Ø</t>
    </r>
    <r>
      <rPr>
        <sz val="7"/>
        <color rgb="FF000000"/>
        <rFont val="Times New Roman"/>
        <family val="1"/>
      </rPr>
      <t xml:space="preserve"> </t>
    </r>
    <r>
      <rPr>
        <sz val="15"/>
        <color rgb="FF000000"/>
        <rFont val="Tahoma"/>
        <family val="2"/>
      </rPr>
      <t>วิธีการ การ</t>
    </r>
    <r>
      <rPr>
        <u/>
        <sz val="15"/>
        <color rgb="FFFF0000"/>
        <rFont val="Tahoma"/>
        <family val="2"/>
      </rPr>
      <t>ตัดค่า Grand Total</t>
    </r>
    <r>
      <rPr>
        <sz val="15"/>
        <color rgb="FF000000"/>
        <rFont val="Tahoma"/>
        <family val="2"/>
      </rPr>
      <t xml:space="preserve"> ออกจาก PivotTable</t>
    </r>
  </si>
  <si>
    <r>
      <t>Ø</t>
    </r>
    <r>
      <rPr>
        <sz val="7"/>
        <color rgb="FF000000"/>
        <rFont val="Times New Roman"/>
        <family val="1"/>
      </rPr>
      <t xml:space="preserve"> </t>
    </r>
    <r>
      <rPr>
        <sz val="15"/>
        <color rgb="FF000000"/>
        <rFont val="Tahoma"/>
        <family val="2"/>
      </rPr>
      <t xml:space="preserve">เริ่มต้นจาก ตัวอย่าง การทำ Dashboard จาก PivotTable </t>
    </r>
    <r>
      <rPr>
        <u/>
        <sz val="15"/>
        <color rgb="FFFF0000"/>
        <rFont val="Tahoma"/>
        <family val="2"/>
      </rPr>
      <t>จากตัวอย่าง ง่ายๆ</t>
    </r>
    <r>
      <rPr>
        <sz val="15"/>
        <color rgb="FF000000"/>
        <rFont val="Tahoma"/>
        <family val="2"/>
      </rPr>
      <t xml:space="preserve"> ไม่ซับซ้อน เพื่อให้ผู้ที่ยังไม่คุ้นเคยกับ PivotTable ได้เรียนรู้และใช้เป็น</t>
    </r>
  </si>
  <si>
    <r>
      <t>Ø</t>
    </r>
    <r>
      <rPr>
        <sz val="7"/>
        <color rgb="FF000000"/>
        <rFont val="Times New Roman"/>
        <family val="1"/>
      </rPr>
      <t xml:space="preserve"> </t>
    </r>
    <r>
      <rPr>
        <sz val="15"/>
        <color rgb="FF000000"/>
        <rFont val="Tahoma"/>
        <family val="2"/>
      </rPr>
      <t>ขยับไปใช้ Slicer ในการช่วยให้ Dashboard ดู</t>
    </r>
    <r>
      <rPr>
        <u/>
        <sz val="15"/>
        <color rgb="FFFF0000"/>
        <rFont val="Tahoma"/>
        <family val="2"/>
      </rPr>
      <t>มีชีวิตชีวา</t>
    </r>
  </si>
  <si>
    <r>
      <t>Ø</t>
    </r>
    <r>
      <rPr>
        <sz val="7"/>
        <color rgb="FF000000"/>
        <rFont val="Times New Roman"/>
        <family val="1"/>
      </rPr>
      <t xml:space="preserve"> </t>
    </r>
    <r>
      <rPr>
        <sz val="15"/>
        <color rgb="FF000000"/>
        <rFont val="Tahoma"/>
        <family val="2"/>
      </rPr>
      <t xml:space="preserve">ดึง  </t>
    </r>
    <r>
      <rPr>
        <u/>
        <sz val="15"/>
        <color rgb="FFFF0000"/>
        <rFont val="Tahoma"/>
        <family val="2"/>
      </rPr>
      <t>Timeline</t>
    </r>
    <r>
      <rPr>
        <sz val="15"/>
        <color rgb="FF000000"/>
        <rFont val="Tahoma"/>
        <family val="2"/>
      </rPr>
      <t xml:space="preserve"> ใน PivotTable มาใช้ ในการเลือกช่วงเวลา เพื่อให้ Dashboard เกิด Dynamic ตามช่วงเวลาที่เลือก</t>
    </r>
  </si>
  <si>
    <r>
      <t>Ø</t>
    </r>
    <r>
      <rPr>
        <sz val="7"/>
        <color rgb="FF000000"/>
        <rFont val="Times New Roman"/>
        <family val="1"/>
      </rPr>
      <t xml:space="preserve"> </t>
    </r>
    <r>
      <rPr>
        <sz val="15"/>
        <color rgb="FF000000"/>
        <rFont val="Tahoma"/>
        <family val="2"/>
      </rPr>
      <t xml:space="preserve">การทำ </t>
    </r>
    <r>
      <rPr>
        <u/>
        <sz val="15"/>
        <color rgb="FFFF0000"/>
        <rFont val="Tahoma"/>
        <family val="2"/>
      </rPr>
      <t>Report Connections</t>
    </r>
    <r>
      <rPr>
        <sz val="15"/>
        <color rgb="FF000000"/>
        <rFont val="Tahoma"/>
        <family val="2"/>
      </rPr>
      <t xml:space="preserve"> ของ Slicer และ Timeline กับทุกๆ PivotTable เพื่อให้ ทุกๆกราฟ Dynamic ไปพร้อมๆกัน ใน 1 คลิก</t>
    </r>
  </si>
  <si>
    <r>
      <t>Ø</t>
    </r>
    <r>
      <rPr>
        <sz val="7"/>
        <color rgb="FF000000"/>
        <rFont val="Times New Roman"/>
        <family val="1"/>
      </rPr>
      <t xml:space="preserve"> </t>
    </r>
    <r>
      <rPr>
        <sz val="15"/>
        <color rgb="FF000000"/>
        <rFont val="Tahoma"/>
        <family val="2"/>
      </rPr>
      <t xml:space="preserve">เรียนรู้เทคนิค </t>
    </r>
    <r>
      <rPr>
        <u/>
        <sz val="15"/>
        <color rgb="FFFF0000"/>
        <rFont val="Tahoma"/>
        <family val="2"/>
      </rPr>
      <t>ข้อปลีกย่อยที่สำคัญ</t>
    </r>
    <r>
      <rPr>
        <sz val="15"/>
        <color rgb="FF000000"/>
        <rFont val="Tahoma"/>
        <family val="2"/>
      </rPr>
      <t>ของ Slicer และ Timeline</t>
    </r>
  </si>
  <si>
    <r>
      <t>Ø</t>
    </r>
    <r>
      <rPr>
        <sz val="7"/>
        <color rgb="FF000000"/>
        <rFont val="Times New Roman"/>
        <family val="1"/>
      </rPr>
      <t xml:space="preserve"> </t>
    </r>
    <r>
      <rPr>
        <sz val="15"/>
        <color rgb="FF000000"/>
        <rFont val="Tahoma"/>
        <family val="2"/>
      </rPr>
      <t xml:space="preserve">เรียนรู้ การ </t>
    </r>
    <r>
      <rPr>
        <u/>
        <sz val="15"/>
        <color rgb="FFFF0000"/>
        <rFont val="Tahoma"/>
        <family val="2"/>
      </rPr>
      <t>Group วันที่</t>
    </r>
    <r>
      <rPr>
        <sz val="15"/>
        <color rgb="FF000000"/>
        <rFont val="Tahoma"/>
        <family val="2"/>
      </rPr>
      <t>ใน PivotTable</t>
    </r>
  </si>
  <si>
    <r>
      <t>Ø</t>
    </r>
    <r>
      <rPr>
        <sz val="7"/>
        <color rgb="FF000000"/>
        <rFont val="Times New Roman"/>
        <family val="1"/>
      </rPr>
      <t xml:space="preserve"> </t>
    </r>
    <r>
      <rPr>
        <sz val="15"/>
        <color rgb="FF000000"/>
        <rFont val="Tahoma"/>
        <family val="2"/>
      </rPr>
      <t xml:space="preserve">เรียนรู้การ </t>
    </r>
    <r>
      <rPr>
        <u/>
        <sz val="15"/>
        <color rgb="FFFF0000"/>
        <rFont val="Tahoma"/>
        <family val="2"/>
      </rPr>
      <t>Group ตัวเลข</t>
    </r>
    <r>
      <rPr>
        <sz val="15"/>
        <color rgb="FF000000"/>
        <rFont val="Tahoma"/>
        <family val="2"/>
      </rPr>
      <t>ใน PivotTable</t>
    </r>
  </si>
  <si>
    <r>
      <t>Ø</t>
    </r>
    <r>
      <rPr>
        <sz val="7"/>
        <color rgb="FF000000"/>
        <rFont val="Times New Roman"/>
        <family val="1"/>
      </rPr>
      <t xml:space="preserve"> </t>
    </r>
    <r>
      <rPr>
        <sz val="15"/>
        <color rgb="FF000000"/>
        <rFont val="Tahoma"/>
        <family val="2"/>
      </rPr>
      <t xml:space="preserve">เรียนรู้ การใช้ ฟังก์ชั่น </t>
    </r>
    <r>
      <rPr>
        <u/>
        <sz val="15"/>
        <color rgb="FFFF0000"/>
        <rFont val="Tahoma"/>
        <family val="2"/>
      </rPr>
      <t>MATCH หาตำแหน่งที่ต้องการแบบ Dynamic</t>
    </r>
    <r>
      <rPr>
        <sz val="15"/>
        <color rgb="FF000000"/>
        <rFont val="Tahoma"/>
        <family val="2"/>
      </rPr>
      <t xml:space="preserve"> ทุกครั้งที่ PivotTable มีการเปลี่ยนแปลง เพื่อใช้ร่วมกับ VLOOKUP </t>
    </r>
  </si>
  <si>
    <r>
      <t>Ø</t>
    </r>
    <r>
      <rPr>
        <sz val="7"/>
        <color rgb="FF000000"/>
        <rFont val="Times New Roman"/>
        <family val="1"/>
      </rPr>
      <t xml:space="preserve"> </t>
    </r>
    <r>
      <rPr>
        <sz val="15"/>
        <color rgb="FF000000"/>
        <rFont val="Tahoma"/>
        <family val="2"/>
      </rPr>
      <t xml:space="preserve">การใช้ฟังก์ชั่น </t>
    </r>
    <r>
      <rPr>
        <u/>
        <sz val="15"/>
        <color rgb="FFFF0000"/>
        <rFont val="Tahoma"/>
        <family val="2"/>
      </rPr>
      <t>DATE ,DAY,MONTH,YEAR</t>
    </r>
    <r>
      <rPr>
        <sz val="15"/>
        <color rgb="FF000000"/>
        <rFont val="Tahoma"/>
        <family val="2"/>
      </rPr>
      <t xml:space="preserve"> เพื่อช่วยให้ทราบว่า วันที่ใด ในแต่ละเดือน ที่มียอดขายสูงสุด-ต่ำสุด</t>
    </r>
  </si>
  <si>
    <r>
      <t>Ø</t>
    </r>
    <r>
      <rPr>
        <sz val="7"/>
        <color rgb="FF000000"/>
        <rFont val="Times New Roman"/>
        <family val="1"/>
      </rPr>
      <t xml:space="preserve"> </t>
    </r>
    <r>
      <rPr>
        <sz val="15"/>
        <color rgb="FF000000"/>
        <rFont val="Tahoma"/>
        <family val="2"/>
      </rPr>
      <t xml:space="preserve">การใช้ </t>
    </r>
    <r>
      <rPr>
        <u/>
        <sz val="15"/>
        <color rgb="FFFF0000"/>
        <rFont val="Tahoma"/>
        <family val="2"/>
      </rPr>
      <t>WEEKDAY</t>
    </r>
    <r>
      <rPr>
        <sz val="15"/>
        <color rgb="FF000000"/>
        <rFont val="Tahoma"/>
        <family val="2"/>
      </rPr>
      <t xml:space="preserve"> เพื่อช่วยให้ทราบว่า วันใดในสัปดาห์ คือวันที่ มียอดขายสูงสุด ต่ำสุด</t>
    </r>
  </si>
  <si>
    <r>
      <t>Ø</t>
    </r>
    <r>
      <rPr>
        <sz val="7"/>
        <color rgb="FF000000"/>
        <rFont val="Times New Roman"/>
        <family val="1"/>
      </rPr>
      <t xml:space="preserve"> </t>
    </r>
    <r>
      <rPr>
        <sz val="15"/>
        <color rgb="FF000000"/>
        <rFont val="Tahoma"/>
        <family val="2"/>
      </rPr>
      <t xml:space="preserve">การใช้ </t>
    </r>
    <r>
      <rPr>
        <u/>
        <sz val="15"/>
        <color rgb="FFFF0000"/>
        <rFont val="Tahoma"/>
        <family val="2"/>
      </rPr>
      <t>VLOOKUP</t>
    </r>
    <r>
      <rPr>
        <sz val="15"/>
        <color rgb="FF000000"/>
        <rFont val="Tahoma"/>
        <family val="2"/>
      </rPr>
      <t xml:space="preserve"> ร่วมกับ </t>
    </r>
    <r>
      <rPr>
        <u/>
        <sz val="15"/>
        <color rgb="FFFF0000"/>
        <rFont val="Tahoma"/>
        <family val="2"/>
      </rPr>
      <t>Data Validation List</t>
    </r>
    <r>
      <rPr>
        <sz val="15"/>
        <color rgb="FF000000"/>
        <rFont val="Tahoma"/>
        <family val="2"/>
      </rPr>
      <t xml:space="preserve"> สร้าง Dashboard</t>
    </r>
  </si>
  <si>
    <r>
      <t>Ø</t>
    </r>
    <r>
      <rPr>
        <sz val="7"/>
        <color rgb="FF000000"/>
        <rFont val="Times New Roman"/>
        <family val="1"/>
      </rPr>
      <t xml:space="preserve"> </t>
    </r>
    <r>
      <rPr>
        <sz val="15"/>
        <color rgb="FF000000"/>
        <rFont val="Tahoma"/>
        <family val="2"/>
      </rPr>
      <t xml:space="preserve">การใช้ </t>
    </r>
    <r>
      <rPr>
        <u/>
        <sz val="15"/>
        <color rgb="FFFF0000"/>
        <rFont val="Tahoma"/>
        <family val="2"/>
      </rPr>
      <t>HLOOKUP</t>
    </r>
    <r>
      <rPr>
        <sz val="15"/>
        <color rgb="FF000000"/>
        <rFont val="Tahoma"/>
        <family val="2"/>
      </rPr>
      <t xml:space="preserve"> ร่วมกับ </t>
    </r>
    <r>
      <rPr>
        <u/>
        <sz val="15"/>
        <color rgb="FFFF0000"/>
        <rFont val="Tahoma"/>
        <family val="2"/>
      </rPr>
      <t>Data Validation List</t>
    </r>
    <r>
      <rPr>
        <sz val="15"/>
        <color rgb="FF000000"/>
        <rFont val="Tahoma"/>
        <family val="2"/>
      </rPr>
      <t xml:space="preserve">  และ </t>
    </r>
    <r>
      <rPr>
        <u/>
        <sz val="15"/>
        <color rgb="FFFF0000"/>
        <rFont val="Tahoma"/>
        <family val="2"/>
      </rPr>
      <t>Range Name</t>
    </r>
    <r>
      <rPr>
        <sz val="15"/>
        <color rgb="FF000000"/>
        <rFont val="Tahoma"/>
        <family val="2"/>
      </rPr>
      <t xml:space="preserve"> สร้าง Dashboard</t>
    </r>
  </si>
  <si>
    <r>
      <t>Ø</t>
    </r>
    <r>
      <rPr>
        <sz val="7"/>
        <color rgb="FF000000"/>
        <rFont val="Times New Roman"/>
        <family val="1"/>
      </rPr>
      <t xml:space="preserve"> </t>
    </r>
    <r>
      <rPr>
        <sz val="15"/>
        <color rgb="FF000000"/>
        <rFont val="Tahoma"/>
        <family val="2"/>
      </rPr>
      <t xml:space="preserve">การสร้าง </t>
    </r>
    <r>
      <rPr>
        <u/>
        <sz val="15"/>
        <color rgb="FFFF0000"/>
        <rFont val="Tahoma"/>
        <family val="2"/>
      </rPr>
      <t>Project Gantt Chart โดยการใช้ IF(AND()</t>
    </r>
    <r>
      <rPr>
        <sz val="15"/>
        <color rgb="FF000000"/>
        <rFont val="Tahoma"/>
        <family val="2"/>
      </rPr>
      <t xml:space="preserve"> ร่วมกับ Conditional Formatting</t>
    </r>
  </si>
  <si>
    <r>
      <t>Ø</t>
    </r>
    <r>
      <rPr>
        <sz val="7"/>
        <color rgb="FF000000"/>
        <rFont val="Times New Roman"/>
        <family val="1"/>
      </rPr>
      <t xml:space="preserve"> </t>
    </r>
    <r>
      <rPr>
        <sz val="15"/>
        <color rgb="FF000000"/>
        <rFont val="Tahoma"/>
        <family val="2"/>
      </rPr>
      <t xml:space="preserve">การสร้าง </t>
    </r>
    <r>
      <rPr>
        <u/>
        <sz val="15"/>
        <color rgb="FFFF0000"/>
        <rFont val="Tahoma"/>
        <family val="2"/>
      </rPr>
      <t>Doughnut Chart</t>
    </r>
    <r>
      <rPr>
        <sz val="15"/>
        <color rgb="FF000000"/>
        <rFont val="Tahoma"/>
        <family val="2"/>
      </rPr>
      <t xml:space="preserve">  เพื่อแสดง % ในส่วนที่ Complete และ Pending</t>
    </r>
  </si>
  <si>
    <r>
      <t>Ø</t>
    </r>
    <r>
      <rPr>
        <sz val="7"/>
        <color rgb="FF000000"/>
        <rFont val="Times New Roman"/>
        <family val="1"/>
      </rPr>
      <t xml:space="preserve"> </t>
    </r>
    <r>
      <rPr>
        <sz val="15"/>
        <color rgb="FF000000"/>
        <rFont val="Tahoma"/>
        <family val="2"/>
      </rPr>
      <t xml:space="preserve">การสร้าง </t>
    </r>
    <r>
      <rPr>
        <u/>
        <sz val="15"/>
        <color rgb="FFFF0000"/>
        <rFont val="Tahoma"/>
        <family val="2"/>
      </rPr>
      <t>Guage Chart หรือ Speedometer Chart</t>
    </r>
    <r>
      <rPr>
        <sz val="15"/>
        <color rgb="FF000000"/>
        <rFont val="Tahoma"/>
        <family val="2"/>
      </rPr>
      <t xml:space="preserve"> แบบแผงหน้าปัดรถยนต์ </t>
    </r>
  </si>
  <si>
    <r>
      <t>Ø</t>
    </r>
    <r>
      <rPr>
        <sz val="7"/>
        <color rgb="FF000000"/>
        <rFont val="Times New Roman"/>
        <family val="1"/>
      </rPr>
      <t xml:space="preserve"> </t>
    </r>
    <r>
      <rPr>
        <sz val="15"/>
        <color rgb="FF000000"/>
        <rFont val="Tahoma"/>
        <family val="2"/>
      </rPr>
      <t>การสร้างกราฟแบบ กำหนดให้ %  ที่เท่ากับหรือมากกว่า เป้าหมาย อยู่</t>
    </r>
    <r>
      <rPr>
        <u/>
        <sz val="15"/>
        <color rgb="FFFF0000"/>
        <rFont val="Tahoma"/>
        <family val="2"/>
      </rPr>
      <t>ด้านบน</t>
    </r>
    <r>
      <rPr>
        <sz val="15"/>
        <color rgb="FF000000"/>
        <rFont val="Tahoma"/>
        <family val="2"/>
      </rPr>
      <t>และเป็นสีเขียว % ที่น้อยกว่า อยู่</t>
    </r>
    <r>
      <rPr>
        <u/>
        <sz val="15"/>
        <color rgb="FFFF0000"/>
        <rFont val="Tahoma"/>
        <family val="2"/>
      </rPr>
      <t>ด้านล่าง เส้น เป้าหมาย</t>
    </r>
    <r>
      <rPr>
        <sz val="15"/>
        <color rgb="FF000000"/>
        <rFont val="Tahoma"/>
        <family val="2"/>
      </rPr>
      <t xml:space="preserve"> และเป็นสีแดง</t>
    </r>
  </si>
  <si>
    <r>
      <t>Ø</t>
    </r>
    <r>
      <rPr>
        <sz val="7"/>
        <color rgb="FF000000"/>
        <rFont val="Times New Roman"/>
        <family val="1"/>
      </rPr>
      <t xml:space="preserve"> </t>
    </r>
    <r>
      <rPr>
        <sz val="15"/>
        <color rgb="FF000000"/>
        <rFont val="Tahoma"/>
        <family val="2"/>
      </rPr>
      <t xml:space="preserve">การทำ Dashboard ในรูปแบบ </t>
    </r>
    <r>
      <rPr>
        <u/>
        <sz val="15"/>
        <color rgb="FFFF0000"/>
        <rFont val="Tahoma"/>
        <family val="2"/>
      </rPr>
      <t>Traffic Lights</t>
    </r>
    <r>
      <rPr>
        <sz val="15"/>
        <color rgb="FF000000"/>
        <rFont val="Tahoma"/>
        <family val="2"/>
      </rPr>
      <t xml:space="preserve"> ตามเงื่อนไขที่กำหนด</t>
    </r>
  </si>
  <si>
    <r>
      <t>Ø</t>
    </r>
    <r>
      <rPr>
        <sz val="7"/>
        <color rgb="FF000000"/>
        <rFont val="Times New Roman"/>
        <family val="1"/>
      </rPr>
      <t xml:space="preserve"> </t>
    </r>
    <r>
      <rPr>
        <sz val="15"/>
        <color rgb="FF000000"/>
        <rFont val="Tahoma"/>
        <family val="2"/>
      </rPr>
      <t>การกำหนดค่า</t>
    </r>
    <r>
      <rPr>
        <u/>
        <sz val="15"/>
        <color rgb="FFFF0000"/>
        <rFont val="Tahoma"/>
        <family val="2"/>
      </rPr>
      <t>ตัวเลข</t>
    </r>
    <r>
      <rPr>
        <sz val="15"/>
        <color rgb="FF000000"/>
        <rFont val="Tahoma"/>
        <family val="2"/>
      </rPr>
      <t>แบบ Manual ใน Conditional Formatting - Data Bar</t>
    </r>
  </si>
  <si>
    <r>
      <t>Ø</t>
    </r>
    <r>
      <rPr>
        <sz val="7"/>
        <color rgb="FF000000"/>
        <rFont val="Times New Roman"/>
        <family val="1"/>
      </rPr>
      <t xml:space="preserve"> </t>
    </r>
    <r>
      <rPr>
        <sz val="15"/>
        <color rgb="FF000000"/>
        <rFont val="Tahoma"/>
        <family val="2"/>
      </rPr>
      <t xml:space="preserve">การกำหนดค่า </t>
    </r>
    <r>
      <rPr>
        <u/>
        <sz val="15"/>
        <color rgb="FFFF0000"/>
        <rFont val="Tahoma"/>
        <family val="2"/>
      </rPr>
      <t>เปอร์เซ็นต์</t>
    </r>
    <r>
      <rPr>
        <sz val="15"/>
        <color rgb="FF000000"/>
        <rFont val="Tahoma"/>
        <family val="2"/>
      </rPr>
      <t>แบบ Manual ใน Conditional Formatting - Data Bar</t>
    </r>
  </si>
  <si>
    <r>
      <t>Ø</t>
    </r>
    <r>
      <rPr>
        <sz val="7"/>
        <color rgb="FF000000"/>
        <rFont val="Times New Roman"/>
        <family val="1"/>
      </rPr>
      <t xml:space="preserve"> </t>
    </r>
    <r>
      <rPr>
        <sz val="15"/>
        <color rgb="FF000000"/>
        <rFont val="Tahoma"/>
        <family val="2"/>
      </rPr>
      <t xml:space="preserve">การเปลี่ยน ช่วง </t>
    </r>
    <r>
      <rPr>
        <u/>
        <sz val="15"/>
        <color rgb="FFFF0000"/>
        <rFont val="Tahoma"/>
        <family val="2"/>
      </rPr>
      <t>Number ใน Icon Set</t>
    </r>
    <r>
      <rPr>
        <sz val="15"/>
        <color rgb="FF000000"/>
        <rFont val="Tahoma"/>
        <family val="2"/>
      </rPr>
      <t xml:space="preserve"> โดยกำหนดช่วงเงื่อนไขเอง เช่น 0-30 = Red , &gt;30...&lt;70 = Yellow , &gt;=70 = Green </t>
    </r>
  </si>
  <si>
    <r>
      <t>Ø</t>
    </r>
    <r>
      <rPr>
        <sz val="7"/>
        <color rgb="FF000000"/>
        <rFont val="Times New Roman"/>
        <family val="1"/>
      </rPr>
      <t xml:space="preserve"> </t>
    </r>
    <r>
      <rPr>
        <sz val="15"/>
        <color rgb="FF000000"/>
        <rFont val="Tahoma"/>
        <family val="2"/>
      </rPr>
      <t xml:space="preserve">การเปลี่ยน ช่วง </t>
    </r>
    <r>
      <rPr>
        <u/>
        <sz val="15"/>
        <color rgb="FFFF0000"/>
        <rFont val="Tahoma"/>
        <family val="2"/>
      </rPr>
      <t>เปอร์เซ็นต์ ใน Icon Set</t>
    </r>
    <r>
      <rPr>
        <sz val="15"/>
        <color rgb="FF000000"/>
        <rFont val="Tahoma"/>
        <family val="2"/>
      </rPr>
      <t xml:space="preserve">  โดยกำหนดช่วงเงื่อนไขเอง เช่น 0-30% = Red , &gt;30%...&lt;70% = Yellow , &gt;=70% = Green </t>
    </r>
  </si>
  <si>
    <r>
      <t>Ø</t>
    </r>
    <r>
      <rPr>
        <sz val="7"/>
        <color rgb="FF000000"/>
        <rFont val="Times New Roman"/>
        <family val="1"/>
      </rPr>
      <t xml:space="preserve"> </t>
    </r>
    <r>
      <rPr>
        <sz val="15"/>
        <color rgb="FF000000"/>
        <rFont val="Tahoma"/>
        <family val="2"/>
      </rPr>
      <t xml:space="preserve">การใช้ Form Control ที่ Excel มีให้อยู่แล้ว ในการ คีย์บันทึกข้อมูล โดยไม่พึ่ง VBA. ใช้เวลาในการอธิบายวิธีสร้าง Form Control </t>
    </r>
    <r>
      <rPr>
        <u/>
        <sz val="15"/>
        <color rgb="FFFF0000"/>
        <rFont val="Tahoma"/>
        <family val="2"/>
      </rPr>
      <t>ไม่เกิน  5 นาที</t>
    </r>
  </si>
  <si>
    <t>หลังการอบรมและบรรยาย ต้องการให้ผู้เรียน เห็นภาพและมุมมองใหม่ๆ ในการใช้ Excel ในการทำ รายงาน หรือ การสร้างกราฟ ในรูปแบบ</t>
  </si>
  <si>
    <t>แมวใหญ่ Bigcat9</t>
  </si>
  <si>
    <t>www.bigcat9excel.com</t>
  </si>
  <si>
    <t>Email : bigcat9excel@gmail.com</t>
  </si>
  <si>
    <t>Tel : 083-246-6789</t>
  </si>
  <si>
    <t>เราคือ มืออาชีพ ในการ Training Excel</t>
  </si>
  <si>
    <t>อบรมและบรรยาย Excel มามากกว่า 200 องค์กร ทั่วประเทศ</t>
  </si>
  <si>
    <t>แมวใหญ่ คือเซียน Excel รู้ลึก รู้จริง เรื่อง Excel</t>
  </si>
  <si>
    <t>หลักสูตรที่สร้างขึ้นเพื่อ :</t>
  </si>
  <si>
    <t>Dashboard ต่างๆ -- ผู้เรียน เกิดแรงบันดาลใจ ในการเรียนรู้ Excel ในระดับที่สูงขึ้น เรียนรู้การใช้ Excel ที่สลับซับซ้อนขึ้น ตลอดจน การนำ</t>
  </si>
  <si>
    <t>ติดตามในช่อง YouTube/bigcat9excel</t>
  </si>
  <si>
    <t>ขอขอบคุณที่ให้ความไว้วางใจในหลักสูตรการอบรมของเราด้วยดีตลอดมา</t>
  </si>
  <si>
    <r>
      <t>Ø</t>
    </r>
    <r>
      <rPr>
        <sz val="7"/>
        <color rgb="FF000000"/>
        <rFont val="Times New Roman"/>
        <family val="1"/>
      </rPr>
      <t xml:space="preserve"> </t>
    </r>
    <r>
      <rPr>
        <sz val="15"/>
        <color rgb="FF000000"/>
        <rFont val="Tahoma"/>
        <family val="2"/>
      </rPr>
      <t>เรียนรู้ลักษณะการ</t>
    </r>
    <r>
      <rPr>
        <sz val="15"/>
        <color rgb="FFFF0000"/>
        <rFont val="Tahoma"/>
        <family val="2"/>
      </rPr>
      <t>วางข้อมูลใน PivotTable</t>
    </r>
    <r>
      <rPr>
        <sz val="15"/>
        <color rgb="FF000000"/>
        <rFont val="Tahoma"/>
        <family val="2"/>
      </rPr>
      <t xml:space="preserve">  เพื่อง่ายในการนำไปสร้างกราฟ</t>
    </r>
  </si>
  <si>
    <r>
      <t>Ø</t>
    </r>
    <r>
      <rPr>
        <sz val="7"/>
        <color rgb="FF000000"/>
        <rFont val="Times New Roman"/>
        <family val="1"/>
      </rPr>
      <t xml:space="preserve"> </t>
    </r>
    <r>
      <rPr>
        <sz val="15"/>
        <color rgb="FF000000"/>
        <rFont val="Tahoma"/>
        <family val="2"/>
      </rPr>
      <t xml:space="preserve">เรียนรู้จากการสร้าง PivotTable </t>
    </r>
    <r>
      <rPr>
        <sz val="15"/>
        <color rgb="FFFF0000"/>
        <rFont val="Tahoma"/>
        <family val="2"/>
      </rPr>
      <t>9 ตัวอย่าง ฐานข้อมูล</t>
    </r>
    <r>
      <rPr>
        <sz val="15"/>
        <color rgb="FF000000"/>
        <rFont val="Tahoma"/>
        <family val="2"/>
      </rPr>
      <t xml:space="preserve"> สร้าง PivotTable และ Dashboard จาก PivotTable </t>
    </r>
    <r>
      <rPr>
        <u/>
        <sz val="15"/>
        <color rgb="FFFF0000"/>
        <rFont val="Tahoma"/>
        <family val="2"/>
      </rPr>
      <t>กว่า 20 ครั้ง สร้างจนคล่อง</t>
    </r>
    <r>
      <rPr>
        <sz val="15"/>
        <color rgb="FF000000"/>
        <rFont val="Tahoma"/>
        <family val="2"/>
      </rPr>
      <t xml:space="preserve"> ในหลักสูตรนี้</t>
    </r>
  </si>
  <si>
    <r>
      <t>Ø</t>
    </r>
    <r>
      <rPr>
        <sz val="7"/>
        <color rgb="FF000000"/>
        <rFont val="Times New Roman"/>
        <family val="1"/>
      </rPr>
      <t xml:space="preserve"> </t>
    </r>
    <r>
      <rPr>
        <sz val="15"/>
        <color rgb="FF000000"/>
        <rFont val="Tahoma"/>
        <family val="2"/>
      </rPr>
      <t>การกำหนดค่า</t>
    </r>
    <r>
      <rPr>
        <sz val="15"/>
        <color rgb="FFFF0000"/>
        <rFont val="Tahoma"/>
        <family val="2"/>
      </rPr>
      <t>สูงสุด</t>
    </r>
    <r>
      <rPr>
        <sz val="15"/>
        <color rgb="FF000000"/>
        <rFont val="Tahoma"/>
        <family val="2"/>
      </rPr>
      <t xml:space="preserve"> (High Point)</t>
    </r>
    <r>
      <rPr>
        <sz val="15"/>
        <color rgb="FFFF0000"/>
        <rFont val="Tahoma"/>
        <family val="2"/>
      </rPr>
      <t xml:space="preserve"> ต่ำสุด</t>
    </r>
    <r>
      <rPr>
        <sz val="15"/>
        <color rgb="FF000000"/>
        <rFont val="Tahoma"/>
        <family val="2"/>
      </rPr>
      <t xml:space="preserve"> (Low Point) ใน Sparkline</t>
    </r>
  </si>
  <si>
    <r>
      <t>Ø</t>
    </r>
    <r>
      <rPr>
        <sz val="7"/>
        <color rgb="FF000000"/>
        <rFont val="Times New Roman"/>
        <family val="1"/>
      </rPr>
      <t xml:space="preserve"> </t>
    </r>
    <r>
      <rPr>
        <sz val="15"/>
        <color rgb="FF000000"/>
        <rFont val="Tahoma"/>
        <family val="2"/>
      </rPr>
      <t xml:space="preserve">การสร้าง Dynamic Graph โดยการใช้ </t>
    </r>
    <r>
      <rPr>
        <u/>
        <sz val="15"/>
        <color rgb="FFFF0000"/>
        <rFont val="Tahoma"/>
        <family val="2"/>
      </rPr>
      <t>IF และ Data validation</t>
    </r>
    <r>
      <rPr>
        <sz val="15"/>
        <color rgb="FF000000"/>
        <rFont val="Tahoma"/>
        <family val="2"/>
      </rPr>
      <t xml:space="preserve"> และ </t>
    </r>
    <r>
      <rPr>
        <sz val="15"/>
        <color rgb="FFFF0000"/>
        <rFont val="Tahoma"/>
        <family val="2"/>
      </rPr>
      <t>ฝังสูตร</t>
    </r>
    <r>
      <rPr>
        <sz val="15"/>
        <color rgb="FF000000"/>
        <rFont val="Tahoma"/>
        <family val="2"/>
      </rPr>
      <t>ใน Conditional Formatting</t>
    </r>
  </si>
  <si>
    <r>
      <t>Ø</t>
    </r>
    <r>
      <rPr>
        <sz val="7"/>
        <color rgb="FF000000"/>
        <rFont val="Times New Roman"/>
        <family val="1"/>
      </rPr>
      <t xml:space="preserve"> </t>
    </r>
    <r>
      <rPr>
        <sz val="15"/>
        <color rgb="FF000000"/>
        <rFont val="Tahoma"/>
        <family val="2"/>
      </rPr>
      <t>การนับจำนวนพนักงาน ตามช่วงอายุ แยกแผนก โดยการ</t>
    </r>
    <r>
      <rPr>
        <sz val="15"/>
        <color rgb="FFFF0000"/>
        <rFont val="Tahoma"/>
        <family val="2"/>
      </rPr>
      <t>ฝังรูปลงไปในกราฟ</t>
    </r>
    <r>
      <rPr>
        <sz val="15"/>
        <color rgb="FF000000"/>
        <rFont val="Tahoma"/>
        <family val="2"/>
      </rPr>
      <t xml:space="preserve"> ร่วมกับ Sclicer ใน PivotTable (ประยุกต์ใช้กับรายงานแบบอื่นๆได้)</t>
    </r>
  </si>
  <si>
    <t xml:space="preserve">          หรือรายชื่อพนักงานขาย ต้องการนำไปทำรายงานอีกครั้ง ให้ดู Dynamic มีสีสรร</t>
  </si>
  <si>
    <t>เราช่วยท่านได้ด้วยหลักสูตร ที่ออกแบบมาเพื่อการสร้าง Dashboard ด้วย Excel โดยเฉพาะ</t>
  </si>
  <si>
    <t>ท่านเคยเป็นแบบนี้ในการใช้ Excel หรือไม่</t>
  </si>
  <si>
    <t>ด้วยความปรารถนาดีเช่นเคย</t>
  </si>
  <si>
    <t>Period of Work (Year)</t>
  </si>
  <si>
    <r>
      <rPr>
        <sz val="7"/>
        <color rgb="FF000000"/>
        <rFont val="Times New Roman"/>
        <family val="1"/>
      </rPr>
      <t xml:space="preserve">   </t>
    </r>
    <r>
      <rPr>
        <sz val="15"/>
        <color rgb="FF000000"/>
        <rFont val="Tahoma"/>
        <family val="2"/>
      </rPr>
      <t xml:space="preserve">**การกำหนดเงื่อนไขของ % </t>
    </r>
    <r>
      <rPr>
        <u/>
        <sz val="15"/>
        <color rgb="FFFF0000"/>
        <rFont val="Tahoma"/>
        <family val="2"/>
      </rPr>
      <t>ไม่เหมือน</t>
    </r>
    <r>
      <rPr>
        <sz val="15"/>
        <color rgb="FF000000"/>
        <rFont val="Tahoma"/>
        <family val="2"/>
      </rPr>
      <t>กับการกำหนดเงื่อนไขแบบตัวเลข ต้องเขียนสูตรฝังลงไปใน Formula ของ Conditional Formatting</t>
    </r>
  </si>
  <si>
    <r>
      <t xml:space="preserve">  **การกำหนดเงื่อนไขของ % </t>
    </r>
    <r>
      <rPr>
        <u/>
        <sz val="15"/>
        <color rgb="FFFF0000"/>
        <rFont val="Tahoma"/>
        <family val="2"/>
      </rPr>
      <t>ไม่เหมือน</t>
    </r>
    <r>
      <rPr>
        <sz val="15"/>
        <color rgb="FF000000"/>
        <rFont val="Tahoma"/>
        <family val="2"/>
      </rPr>
      <t>กับการกำหนดเงื่อนไขแบบตัวเลข ต้องเขียนสูตรฝังลงไปใน Formula ของ Conditional Formatting</t>
    </r>
  </si>
  <si>
    <t>Years</t>
  </si>
  <si>
    <t>Sales Amt.(Millon)</t>
  </si>
  <si>
    <t>Sales Amt. (Million)</t>
  </si>
  <si>
    <t>Production (K. Pcs)</t>
  </si>
  <si>
    <r>
      <t>Ø</t>
    </r>
    <r>
      <rPr>
        <sz val="7"/>
        <color rgb="FF000000"/>
        <rFont val="Times New Roman"/>
        <family val="1"/>
      </rPr>
      <t xml:space="preserve"> </t>
    </r>
    <r>
      <rPr>
        <sz val="15"/>
        <color rgb="FF000000"/>
        <rFont val="Tahoma"/>
        <family val="2"/>
      </rPr>
      <t xml:space="preserve">เรียนรู้การใช้ </t>
    </r>
    <r>
      <rPr>
        <sz val="15"/>
        <color rgb="FFFF0000"/>
        <rFont val="Tahoma"/>
        <family val="2"/>
      </rPr>
      <t>Line Sparkline</t>
    </r>
    <r>
      <rPr>
        <sz val="15"/>
        <color rgb="FF000000"/>
        <rFont val="Tahoma"/>
        <family val="2"/>
      </rPr>
      <t xml:space="preserve"> และ </t>
    </r>
    <r>
      <rPr>
        <sz val="15"/>
        <color rgb="FFFF0000"/>
        <rFont val="Tahoma"/>
        <family val="2"/>
      </rPr>
      <t>Column Sparkline</t>
    </r>
  </si>
  <si>
    <r>
      <t>Ø</t>
    </r>
    <r>
      <rPr>
        <sz val="7"/>
        <color rgb="FF000000"/>
        <rFont val="Times New Roman"/>
        <family val="1"/>
      </rPr>
      <t xml:space="preserve"> </t>
    </r>
    <r>
      <rPr>
        <sz val="15"/>
        <color rgb="FF000000"/>
        <rFont val="Tahoma"/>
        <family val="2"/>
      </rPr>
      <t xml:space="preserve">การแสดงตัวเลขในกราฟให้เป็นหน่วย </t>
    </r>
    <r>
      <rPr>
        <sz val="15"/>
        <color rgb="FFFF0000"/>
        <rFont val="Tahoma"/>
        <family val="2"/>
      </rPr>
      <t>หลักพัน(K)</t>
    </r>
    <r>
      <rPr>
        <sz val="15"/>
        <color rgb="FF000000"/>
        <rFont val="Tahoma"/>
        <family val="2"/>
      </rPr>
      <t xml:space="preserve"> หรือ </t>
    </r>
    <r>
      <rPr>
        <u/>
        <sz val="15"/>
        <color rgb="FFFF0000"/>
        <rFont val="Tahoma"/>
        <family val="2"/>
      </rPr>
      <t>หลักล้าน(M)</t>
    </r>
  </si>
  <si>
    <t>Net Sales</t>
  </si>
  <si>
    <t>Inventory</t>
  </si>
  <si>
    <t>Employee Head Count</t>
  </si>
  <si>
    <t>Raw Data</t>
  </si>
  <si>
    <t>Mini Chart</t>
  </si>
  <si>
    <t>Dept1</t>
  </si>
  <si>
    <t>Dept2</t>
  </si>
  <si>
    <t>Dept3</t>
  </si>
  <si>
    <t>Dept4</t>
  </si>
  <si>
    <t>Dept5</t>
  </si>
  <si>
    <t>Dept6</t>
  </si>
  <si>
    <t>Dept7</t>
  </si>
  <si>
    <t>Dept8</t>
  </si>
  <si>
    <t>Dept9</t>
  </si>
  <si>
    <t>Dept10</t>
  </si>
  <si>
    <t>Dept11</t>
  </si>
  <si>
    <t>Dept12</t>
  </si>
  <si>
    <r>
      <t>Ø</t>
    </r>
    <r>
      <rPr>
        <sz val="7"/>
        <color rgb="FF000000"/>
        <rFont val="Times New Roman"/>
        <family val="1"/>
      </rPr>
      <t xml:space="preserve"> </t>
    </r>
    <r>
      <rPr>
        <sz val="15"/>
        <color rgb="FF000000"/>
        <rFont val="Tahoma"/>
        <family val="2"/>
      </rPr>
      <t xml:space="preserve">การใช้ </t>
    </r>
    <r>
      <rPr>
        <u/>
        <sz val="15"/>
        <color rgb="FFFF0000"/>
        <rFont val="Tahoma"/>
        <family val="2"/>
      </rPr>
      <t>Scroll Bar</t>
    </r>
    <r>
      <rPr>
        <sz val="15"/>
        <color rgb="FF000000"/>
        <rFont val="Tahoma"/>
        <family val="2"/>
      </rPr>
      <t xml:space="preserve"> (Form Control) ในการเลื่อนหาช่วงของข้อมูลตามที่กำหนด เพื่อทำกราฟ หรือ Dashboard ให้น่าสนใจ</t>
    </r>
  </si>
  <si>
    <r>
      <t>Ø</t>
    </r>
    <r>
      <rPr>
        <sz val="7"/>
        <color rgb="FF000000"/>
        <rFont val="Times New Roman"/>
        <family val="1"/>
      </rPr>
      <t xml:space="preserve"> </t>
    </r>
    <r>
      <rPr>
        <sz val="15"/>
        <color rgb="FF000000"/>
        <rFont val="Tahoma"/>
        <family val="2"/>
      </rPr>
      <t xml:space="preserve">การ Copy </t>
    </r>
    <r>
      <rPr>
        <u/>
        <sz val="15"/>
        <color rgb="FFFF0000"/>
        <rFont val="Tahoma"/>
        <family val="2"/>
      </rPr>
      <t>Template ของกราฟ</t>
    </r>
    <r>
      <rPr>
        <sz val="15"/>
        <color rgb="FF000000"/>
        <rFont val="Tahoma"/>
        <family val="2"/>
      </rPr>
      <t xml:space="preserve"> ไปใช้กับกราฟอื่นๆ รวมทั้งการ Save Template ของกราฟเก็บไว้ใช้</t>
    </r>
  </si>
  <si>
    <r>
      <t>Ø</t>
    </r>
    <r>
      <rPr>
        <sz val="7"/>
        <color rgb="FF000000"/>
        <rFont val="Times New Roman"/>
        <family val="1"/>
      </rPr>
      <t xml:space="preserve"> </t>
    </r>
    <r>
      <rPr>
        <sz val="15"/>
        <color rgb="FF000000"/>
        <rFont val="Tahoma"/>
        <family val="2"/>
      </rPr>
      <t>การ สร้าง</t>
    </r>
    <r>
      <rPr>
        <u/>
        <sz val="15"/>
        <color rgb="FF000000"/>
        <rFont val="Tahoma"/>
        <family val="2"/>
      </rPr>
      <t xml:space="preserve"> </t>
    </r>
    <r>
      <rPr>
        <u/>
        <sz val="15"/>
        <color rgb="FFFF0000"/>
        <rFont val="Tahoma"/>
        <family val="2"/>
      </rPr>
      <t>Mini Chart</t>
    </r>
    <r>
      <rPr>
        <sz val="15"/>
        <color rgb="FF000000"/>
        <rFont val="Tahoma"/>
        <family val="2"/>
      </rPr>
      <t xml:space="preserve"> โดยใช้ฟังก์ชั่น REPT แทน Mini Chart แบบ Sparkline ในกรณีที่ข้อมูลไม่เหมาะกับการทำ Sparkline</t>
    </r>
  </si>
  <si>
    <t>การบรรยายเน้นให้ผู้เรียนต้องลงมือ ปฎิบัติด้วยตนเอง ( Work shop) ในชั้นเรียน</t>
  </si>
  <si>
    <t>เพื่อฝึกฝน ให้เกิดความรู้ความเข้าใจ ในการทำ Dashboard และนำไปใช้งานได้จริง</t>
  </si>
  <si>
    <t>Pivot-Dept-Dashboard</t>
  </si>
  <si>
    <t>Pivot-Sales Dashboard</t>
  </si>
  <si>
    <t>Pivot-COGS and Sales by Brands</t>
  </si>
  <si>
    <t>Pivot-Category Dashboard</t>
  </si>
  <si>
    <t>Pivot-Oil Price Dashboard</t>
  </si>
  <si>
    <t>Pivot-Sales Amt. Dashboard</t>
  </si>
  <si>
    <t>Pivot-Average Daily-Weekly Sales report</t>
  </si>
  <si>
    <t>VLOOKUP-Dynamic Chart</t>
  </si>
  <si>
    <t>Pivot-Demand Supply Dashboard</t>
  </si>
  <si>
    <t>HLOOKUP- Dynamic Chart</t>
  </si>
  <si>
    <t>Gantt Chart-IF(AND( )</t>
  </si>
  <si>
    <t>Gantt Chart-Stacked Bar</t>
  </si>
  <si>
    <t>Dynamic Graph-Data Validation</t>
  </si>
  <si>
    <t>Gauge Chart or Speedometer Chart</t>
  </si>
  <si>
    <t>Doughnut Chart</t>
  </si>
  <si>
    <t>Employee Count-Picture Chart</t>
  </si>
  <si>
    <t>Mini Chart-Rept</t>
  </si>
  <si>
    <t>Change to Million unit in Chart</t>
  </si>
  <si>
    <t>Dynamic Yield KPI by Plant</t>
  </si>
  <si>
    <t>Traffic Lights Dashboard</t>
  </si>
  <si>
    <t>Conditional Formatting-Change Bar Number</t>
  </si>
  <si>
    <t>Conditional Formatting-Change Bar Percent</t>
  </si>
  <si>
    <t>Conditional Formatting-Change Icon Number</t>
  </si>
  <si>
    <t>Conditional Formatting-Change Icon Percent</t>
  </si>
  <si>
    <t>Conditional Formatting-Change Icon and Condition</t>
  </si>
  <si>
    <t>Data Entry Form</t>
  </si>
  <si>
    <t>Total on Top of Chart</t>
  </si>
  <si>
    <t>Scroll Bar-All in Five</t>
  </si>
  <si>
    <t>Scroll Bar-All in One</t>
  </si>
  <si>
    <t>Scroll Bar-Twelve months</t>
  </si>
  <si>
    <t>VLOOKUP-Validation Dynamic Chart</t>
  </si>
  <si>
    <t>:</t>
  </si>
  <si>
    <t>อธิบายหลักการและวิธีการทำอย่างละเอียดทุกขั้นตอน</t>
  </si>
  <si>
    <r>
      <t>Ø</t>
    </r>
    <r>
      <rPr>
        <sz val="19"/>
        <color theme="1"/>
        <rFont val="Times New Roman"/>
        <family val="1"/>
      </rPr>
      <t xml:space="preserve"> </t>
    </r>
    <r>
      <rPr>
        <sz val="19"/>
        <color theme="1"/>
        <rFont val="Tahoma"/>
        <family val="2"/>
      </rPr>
      <t>เราเป็นรายแรก และยังเป็นรายเดียวที่แจกไฟล์ วีดีโอ ในการ Training</t>
    </r>
  </si>
  <si>
    <r>
      <t xml:space="preserve">   </t>
    </r>
    <r>
      <rPr>
        <b/>
        <sz val="19"/>
        <color rgb="FF002060"/>
        <rFont val="Tahoma"/>
        <family val="2"/>
      </rPr>
      <t>ทุกเรื่อง</t>
    </r>
    <r>
      <rPr>
        <sz val="19"/>
        <color theme="1"/>
        <rFont val="Tahoma"/>
        <family val="2"/>
      </rPr>
      <t>ให้กับผู้เรียนนำไปทบทวน ตลอดระยะเวลากว่า10 ปี</t>
    </r>
  </si>
  <si>
    <t>Sales Amt.(Million)</t>
  </si>
  <si>
    <t>Radio Buttons-Dashboard</t>
  </si>
  <si>
    <t>เนื้อหาที่บรรยายทั้งหมดในหลักสูตร มี VDO ประกอบการบรรยายทุกเรื่องมากกว่า 60 คลิป วีดีโอ</t>
  </si>
  <si>
    <t>Raw Material</t>
  </si>
  <si>
    <t>Work In Process</t>
  </si>
  <si>
    <t>Finished Goods</t>
  </si>
  <si>
    <t>Supplies</t>
  </si>
  <si>
    <t>Average</t>
  </si>
  <si>
    <t>Last Year</t>
  </si>
  <si>
    <t>Check Box-Dashboard</t>
  </si>
  <si>
    <t>Inventory by Category-Dashboard</t>
  </si>
  <si>
    <t>เทคนิคการสร้าง Dashboard แบบมีสไตล์ ด้วย Excel</t>
  </si>
  <si>
    <t>Excel ไปใช้งาน ได้อย่างมีประสิทธิภาพ อย่างที่ควรเป็น เกิดผลลัพธ์ ที่ดีแก่ตัวผู้เรียน อย่างยั่งยืนต่อไป</t>
  </si>
  <si>
    <r>
      <t>ผู้ที่เข้าเรียนควรมีความเข้าใจใน Microsoft Excel ใน</t>
    </r>
    <r>
      <rPr>
        <u/>
        <sz val="15"/>
        <color rgb="FFFF0000"/>
        <rFont val="Tahoma"/>
        <family val="2"/>
      </rPr>
      <t>ระดับกลาง</t>
    </r>
    <r>
      <rPr>
        <sz val="19"/>
        <color theme="1"/>
        <rFont val="Tahoma"/>
        <family val="2"/>
      </rPr>
      <t>เป็นผู้ที่คุ้นเคยใช้ Excel อยู่แล้ว</t>
    </r>
  </si>
  <si>
    <r>
      <t>การทำรายงานที่</t>
    </r>
    <r>
      <rPr>
        <u/>
        <sz val="15"/>
        <color rgb="FFFF0000"/>
        <rFont val="Tahoma"/>
        <family val="2"/>
      </rPr>
      <t>รวดเร็ว</t>
    </r>
    <r>
      <rPr>
        <sz val="19"/>
        <color theme="1"/>
        <rFont val="Tahoma"/>
        <family val="2"/>
      </rPr>
      <t xml:space="preserve"> และมีประสิทธิภาพ</t>
    </r>
  </si>
  <si>
    <r>
      <rPr>
        <u/>
        <sz val="15"/>
        <color rgb="FFFF0000"/>
        <rFont val="Tahoma"/>
        <family val="2"/>
      </rPr>
      <t>ลดการเสียเวลา</t>
    </r>
    <r>
      <rPr>
        <sz val="19"/>
        <color theme="1"/>
        <rFont val="Tahoma"/>
        <family val="2"/>
      </rPr>
      <t xml:space="preserve"> และข้อผิดพลาดพื้นฐานในการทำรายงาน</t>
    </r>
  </si>
  <si>
    <r>
      <t>ได้รายงานที่นำเสนอได้</t>
    </r>
    <r>
      <rPr>
        <u/>
        <sz val="15"/>
        <color rgb="FFFF0000"/>
        <rFont val="Tahoma"/>
        <family val="2"/>
      </rPr>
      <t>ชัดเจน และน่าสนใจ</t>
    </r>
    <r>
      <rPr>
        <sz val="19"/>
        <color theme="1"/>
        <rFont val="Tahoma"/>
        <family val="2"/>
      </rPr>
      <t xml:space="preserve"> สามารถนำข้อมูลในรายงานไปตัดสินใจได้ทันที</t>
    </r>
  </si>
  <si>
    <r>
      <t xml:space="preserve">สำหรับเวอร์ชั้น </t>
    </r>
    <r>
      <rPr>
        <u/>
        <sz val="15"/>
        <color rgb="FFFF0000"/>
        <rFont val="Tahoma"/>
        <family val="2"/>
      </rPr>
      <t>2010</t>
    </r>
    <r>
      <rPr>
        <sz val="19"/>
        <color theme="1"/>
        <rFont val="Tahoma"/>
        <family val="2"/>
      </rPr>
      <t xml:space="preserve"> มีบางฟีเจอร์ ที่ </t>
    </r>
    <r>
      <rPr>
        <u/>
        <sz val="15"/>
        <color rgb="FFFF0000"/>
        <rFont val="Tahoma"/>
        <family val="2"/>
      </rPr>
      <t>ไม่สามารถ</t>
    </r>
    <r>
      <rPr>
        <sz val="19"/>
        <color theme="1"/>
        <rFont val="Tahoma"/>
        <family val="2"/>
      </rPr>
      <t xml:space="preserve">ใช้ได้ เช่น </t>
    </r>
    <r>
      <rPr>
        <u/>
        <sz val="15"/>
        <color rgb="FFFF0000"/>
        <rFont val="Tahoma"/>
        <family val="2"/>
      </rPr>
      <t>Timeline ใน PivotTable</t>
    </r>
  </si>
  <si>
    <r>
      <t>Ø</t>
    </r>
    <r>
      <rPr>
        <sz val="7"/>
        <color theme="1"/>
        <rFont val="Times New Roman"/>
        <family val="1"/>
      </rPr>
      <t xml:space="preserve"> </t>
    </r>
    <r>
      <rPr>
        <sz val="19"/>
        <color theme="1"/>
        <rFont val="Tahoma"/>
        <family val="2"/>
      </rPr>
      <t>การใช้ Custom Formatting เพื่อ</t>
    </r>
    <r>
      <rPr>
        <u/>
        <sz val="15"/>
        <color rgb="FFFF0000"/>
        <rFont val="Tahoma"/>
        <family val="2"/>
      </rPr>
      <t>แปลง Format ตัวเลข เป็น วัน</t>
    </r>
    <r>
      <rPr>
        <sz val="19"/>
        <color theme="1"/>
        <rFont val="Tahoma"/>
        <family val="2"/>
      </rPr>
      <t>ใน สัปดาห์ เช่น Sun Mon Tue …</t>
    </r>
  </si>
  <si>
    <r>
      <t>Ø</t>
    </r>
    <r>
      <rPr>
        <sz val="7"/>
        <color theme="1"/>
        <rFont val="Times New Roman"/>
        <family val="1"/>
      </rPr>
      <t xml:space="preserve"> </t>
    </r>
    <r>
      <rPr>
        <sz val="19"/>
        <color theme="1"/>
        <rFont val="Tahoma"/>
        <family val="2"/>
      </rPr>
      <t>การสร้าง  Project Gantt Chart โดยการ</t>
    </r>
    <r>
      <rPr>
        <u/>
        <sz val="15"/>
        <color rgb="FFFF0000"/>
        <rFont val="Tahoma"/>
        <family val="2"/>
      </rPr>
      <t>สร้างกราฟ</t>
    </r>
    <r>
      <rPr>
        <sz val="19"/>
        <color theme="1"/>
        <rFont val="Tahoma"/>
        <family val="2"/>
      </rPr>
      <t xml:space="preserve"> วิธีนี้ </t>
    </r>
    <r>
      <rPr>
        <sz val="15"/>
        <color rgb="FFFF0000"/>
        <rFont val="Tahoma"/>
        <family val="2"/>
      </rPr>
      <t>ไม่ใช้ฟังก์ชั่น หรือ สูตร</t>
    </r>
    <r>
      <rPr>
        <sz val="19"/>
        <color theme="1"/>
        <rFont val="Tahoma"/>
        <family val="2"/>
      </rPr>
      <t>ใดๆ</t>
    </r>
  </si>
  <si>
    <r>
      <t>ประกอบด้วย ตัวอย่างและการปฏิบัติจริง(Workshop) ที่</t>
    </r>
    <r>
      <rPr>
        <u/>
        <sz val="16"/>
        <color rgb="FFFF0000"/>
        <rFont val="Tahoma"/>
        <family val="2"/>
      </rPr>
      <t>หลากหลายและแตกต่าง</t>
    </r>
    <r>
      <rPr>
        <sz val="16"/>
        <color theme="1"/>
        <rFont val="Tahoma"/>
        <family val="2"/>
      </rPr>
      <t>กัน เพื่อให้ผู้เรียนนำไปใช้ในการทำงานได้จริง รวดเร็ว ถูกต้อง เหมาะสม</t>
    </r>
  </si>
  <si>
    <r>
      <t>Ø</t>
    </r>
    <r>
      <rPr>
        <sz val="17"/>
        <color theme="1"/>
        <rFont val="Times New Roman"/>
        <family val="1"/>
      </rPr>
      <t xml:space="preserve"> </t>
    </r>
    <r>
      <rPr>
        <sz val="17"/>
        <color theme="1"/>
        <rFont val="Tahoma"/>
        <family val="2"/>
      </rPr>
      <t>มีข้อมูลใน Excel มากแต่ไม่ทราบวิธีการนำมาทำ กราฟ หรือรายงานสรุป</t>
    </r>
  </si>
  <si>
    <r>
      <t>Ø</t>
    </r>
    <r>
      <rPr>
        <sz val="17"/>
        <color theme="1"/>
        <rFont val="Times New Roman"/>
        <family val="1"/>
      </rPr>
      <t xml:space="preserve"> </t>
    </r>
    <r>
      <rPr>
        <sz val="17"/>
        <color theme="1"/>
        <rFont val="Tahoma"/>
        <family val="2"/>
      </rPr>
      <t>ปกติทำกราฟรายงานสรุปเป็นประจำ แต่กราฟ หรือรายงานไม่น่าสนใจ</t>
    </r>
  </si>
  <si>
    <r>
      <t>Ø</t>
    </r>
    <r>
      <rPr>
        <sz val="17"/>
        <color theme="1"/>
        <rFont val="Times New Roman"/>
        <family val="1"/>
      </rPr>
      <t xml:space="preserve"> </t>
    </r>
    <r>
      <rPr>
        <sz val="17"/>
        <color theme="1"/>
        <rFont val="Tahoma"/>
        <family val="2"/>
      </rPr>
      <t>ใช้เวลาในการทำรายงานสรุปนาน</t>
    </r>
  </si>
  <si>
    <r>
      <t>Ø</t>
    </r>
    <r>
      <rPr>
        <sz val="17"/>
        <color theme="1"/>
        <rFont val="Times New Roman"/>
        <family val="1"/>
      </rPr>
      <t xml:space="preserve"> </t>
    </r>
    <r>
      <rPr>
        <sz val="17"/>
        <color theme="1"/>
        <rFont val="Tahoma"/>
        <family val="2"/>
      </rPr>
      <t>ต้องทำกราฟ หรือรายงาน สรุป ของสรุปอีกครั้ง หรืออีกหลายๆครั้ง</t>
    </r>
  </si>
  <si>
    <r>
      <t>Ø</t>
    </r>
    <r>
      <rPr>
        <sz val="17"/>
        <color theme="1"/>
        <rFont val="Times New Roman"/>
        <family val="1"/>
      </rPr>
      <t xml:space="preserve"> </t>
    </r>
    <r>
      <rPr>
        <sz val="17"/>
        <color theme="1"/>
        <rFont val="Tahoma"/>
        <family val="2"/>
      </rPr>
      <t>อยากทำสรุปครั้งเดียวใช้งานได้เลย และกราฟน่าสนใจ</t>
    </r>
  </si>
  <si>
    <r>
      <t>Ø</t>
    </r>
    <r>
      <rPr>
        <sz val="17"/>
        <color theme="1"/>
        <rFont val="Times New Roman"/>
        <family val="1"/>
      </rPr>
      <t xml:space="preserve"> </t>
    </r>
    <r>
      <rPr>
        <sz val="17"/>
        <color theme="1"/>
        <rFont val="Tahoma"/>
        <family val="2"/>
      </rPr>
      <t>หากแก้ไขกราฟ หรือ รายงาน ต้องใช้เวลานาน หรือต้องทำใหม่ทุกครั้ง</t>
    </r>
  </si>
  <si>
    <r>
      <t>Ø</t>
    </r>
    <r>
      <rPr>
        <sz val="17"/>
        <color theme="1"/>
        <rFont val="Times New Roman"/>
        <family val="1"/>
      </rPr>
      <t xml:space="preserve"> </t>
    </r>
    <r>
      <rPr>
        <sz val="17"/>
        <color theme="1"/>
        <rFont val="Tahoma"/>
        <family val="2"/>
      </rPr>
      <t>ทุกครั้งที่มีข้อมูลเปลี่ยนไป ต้องมาทำกราฟหรือรายงานสรุปเริ่มต้นใหม่</t>
    </r>
  </si>
  <si>
    <r>
      <t>Ø</t>
    </r>
    <r>
      <rPr>
        <sz val="17"/>
        <color theme="1"/>
        <rFont val="Times New Roman"/>
        <family val="1"/>
      </rPr>
      <t xml:space="preserve"> </t>
    </r>
    <r>
      <rPr>
        <sz val="17"/>
        <color theme="1"/>
        <rFont val="Tahoma"/>
        <family val="2"/>
      </rPr>
      <t>รู้สูตรต่างใน Excel มากพอสมควร แต่ไม่ทราบวิธีการทำกราฟหรือรายงานที่น่าสนใจได้</t>
    </r>
  </si>
  <si>
    <r>
      <t>Ø</t>
    </r>
    <r>
      <rPr>
        <sz val="17"/>
        <color theme="1"/>
        <rFont val="Times New Roman"/>
        <family val="1"/>
      </rPr>
      <t xml:space="preserve"> </t>
    </r>
    <r>
      <rPr>
        <sz val="17"/>
        <color theme="1"/>
        <rFont val="Tahoma"/>
        <family val="2"/>
      </rPr>
      <t>กราฟหรือรายงานดูจืดชืด ไม่มีชีวิตชีวา</t>
    </r>
  </si>
  <si>
    <r>
      <t>Ø</t>
    </r>
    <r>
      <rPr>
        <sz val="17"/>
        <color theme="1"/>
        <rFont val="Times New Roman"/>
        <family val="1"/>
      </rPr>
      <t xml:space="preserve"> </t>
    </r>
    <r>
      <rPr>
        <sz val="17"/>
        <color theme="1"/>
        <rFont val="Tahoma"/>
        <family val="2"/>
      </rPr>
      <t>เคยเห็นกราฟ/รายงาน ที่ Dynamic แต่ไม่รู้วิธีทำอย่างไร</t>
    </r>
  </si>
  <si>
    <r>
      <t>Ø</t>
    </r>
    <r>
      <rPr>
        <sz val="17"/>
        <color theme="1"/>
        <rFont val="Times New Roman"/>
        <family val="1"/>
      </rPr>
      <t xml:space="preserve"> </t>
    </r>
    <r>
      <rPr>
        <sz val="17"/>
        <color theme="1"/>
        <rFont val="Tahoma"/>
        <family val="2"/>
      </rPr>
      <t>อยากทำให้กราฟหรือรายงานดูมีสีสรรน่าสนใจ แต่ไม่ทราบวิธี</t>
    </r>
  </si>
  <si>
    <r>
      <t>Ø</t>
    </r>
    <r>
      <rPr>
        <sz val="17"/>
        <color theme="1"/>
        <rFont val="Times New Roman"/>
        <family val="1"/>
      </rPr>
      <t xml:space="preserve"> </t>
    </r>
    <r>
      <rPr>
        <sz val="17"/>
        <color theme="1"/>
        <rFont val="Tahoma"/>
        <family val="2"/>
      </rPr>
      <t>ไม่มีเวลาไปศึกษาค้นคว้าเอง เนื่องจากงานประจำ ล้นแล้วล้นอีก</t>
    </r>
  </si>
  <si>
    <r>
      <t>Ø</t>
    </r>
    <r>
      <rPr>
        <sz val="17"/>
        <color theme="1"/>
        <rFont val="Times New Roman"/>
        <family val="1"/>
      </rPr>
      <t xml:space="preserve"> </t>
    </r>
    <r>
      <rPr>
        <sz val="17"/>
        <color theme="1"/>
        <rFont val="Tahoma"/>
        <family val="2"/>
      </rPr>
      <t>อยากทำกราฟหรือรายงานในรูปแบบใหม่ๆ ที่ไม่จำเจ</t>
    </r>
  </si>
  <si>
    <r>
      <t>Ø</t>
    </r>
    <r>
      <rPr>
        <sz val="17"/>
        <color theme="1"/>
        <rFont val="Times New Roman"/>
        <family val="1"/>
      </rPr>
      <t xml:space="preserve"> </t>
    </r>
    <r>
      <rPr>
        <sz val="17"/>
        <color theme="1"/>
        <rFont val="Tahoma"/>
        <family val="2"/>
      </rPr>
      <t>อยากทำ Presentation แล้วมีคนสนใจติดตาม ไม่น่าเบื่อ</t>
    </r>
  </si>
  <si>
    <r>
      <t>Ø</t>
    </r>
    <r>
      <rPr>
        <sz val="17"/>
        <color theme="1"/>
        <rFont val="Times New Roman"/>
        <family val="1"/>
      </rPr>
      <t xml:space="preserve"> </t>
    </r>
    <r>
      <rPr>
        <sz val="17"/>
        <color theme="1"/>
        <rFont val="Tahoma"/>
        <family val="2"/>
      </rPr>
      <t>อยากทำ Presentation โดยใช้ Excel แบบคลิกเดียวเอาอยู่</t>
    </r>
  </si>
  <si>
    <r>
      <t>Ø</t>
    </r>
    <r>
      <rPr>
        <sz val="17"/>
        <color theme="1"/>
        <rFont val="Times New Roman"/>
        <family val="1"/>
      </rPr>
      <t xml:space="preserve"> </t>
    </r>
    <r>
      <rPr>
        <sz val="17"/>
        <color theme="1"/>
        <rFont val="Tahoma"/>
        <family val="2"/>
      </rPr>
      <t>มีข้อมูลใน Excel แค่ สามคอลัมน์ เช่น รายชื่อ แผนก อายุ แต่ไม่รู้วิธีการนำไปทำกราฟเพื่อนำเสนอที่น่าสนใจ</t>
    </r>
  </si>
  <si>
    <r>
      <t>Ø</t>
    </r>
    <r>
      <rPr>
        <sz val="17"/>
        <color theme="1"/>
        <rFont val="Times New Roman"/>
        <family val="1"/>
      </rPr>
      <t xml:space="preserve"> </t>
    </r>
    <r>
      <rPr>
        <sz val="17"/>
        <color theme="1"/>
        <rFont val="Tahoma"/>
        <family val="2"/>
      </rPr>
      <t>มีข้อมูลใน Excel แค่ สองคอลัมน์ เช่น วันที่ กับยอดขาย แต่ไม่รู้วิธีการนำไปทำกราฟเพื่อนำเสนอที่น่าสนใจ</t>
    </r>
  </si>
  <si>
    <r>
      <t>Ø</t>
    </r>
    <r>
      <rPr>
        <sz val="17"/>
        <color theme="1"/>
        <rFont val="Times New Roman"/>
        <family val="1"/>
      </rPr>
      <t xml:space="preserve"> </t>
    </r>
    <r>
      <rPr>
        <sz val="17"/>
        <color theme="1"/>
        <rFont val="Tahoma"/>
        <family val="2"/>
      </rPr>
      <t>การจัดวางข้อมูลใน Excel ไม่ดี ไม่ทราบวิธีการจัดวางเพื่อให้ง่ายในการนำไปทำกราฟหรือรายงานสรุป</t>
    </r>
  </si>
  <si>
    <r>
      <t>Ø</t>
    </r>
    <r>
      <rPr>
        <sz val="17"/>
        <color theme="1"/>
        <rFont val="Times New Roman"/>
        <family val="1"/>
      </rPr>
      <t xml:space="preserve"> </t>
    </r>
    <r>
      <rPr>
        <sz val="17"/>
        <color theme="1"/>
        <rFont val="Tahoma"/>
        <family val="2"/>
      </rPr>
      <t>เป็นผู้บริหาร หรือ ผู้จัดการ หรือหัวหน้างาน ต้องการให้ผู้ใต้บังคับบัญชา ทำรายงานให้น่าสนใจ ดูง่าย และตัดสินใจได้ทันที</t>
    </r>
  </si>
  <si>
    <r>
      <t>Ø</t>
    </r>
    <r>
      <rPr>
        <sz val="17"/>
        <color theme="1"/>
        <rFont val="Times New Roman"/>
        <family val="1"/>
      </rPr>
      <t xml:space="preserve"> </t>
    </r>
    <r>
      <rPr>
        <sz val="17"/>
        <color theme="1"/>
        <rFont val="Tahoma"/>
        <family val="2"/>
      </rPr>
      <t>เป็นผู้บริหาร หรือ ผู้จัดการ หรือหัวหน้างานที่ดูรายงานสรุปแล้วต้องมาทำสรุปเองอีกครั้งหรืออีกหลายๆครั้งเพื่อเสนอผู้บริหารระดับสูงต่อไป</t>
    </r>
  </si>
  <si>
    <r>
      <t>Ø</t>
    </r>
    <r>
      <rPr>
        <sz val="17"/>
        <color theme="1"/>
        <rFont val="Tahoma"/>
        <family val="2"/>
      </rPr>
      <t>กราฟหรือรายงานที่ผู้ใต้บังคับบัญชา ทำมา ดูยาก สรุปยาก จับประเด็นยาก</t>
    </r>
  </si>
  <si>
    <r>
      <t>Ø</t>
    </r>
    <r>
      <rPr>
        <sz val="17"/>
        <color theme="1"/>
        <rFont val="Times New Roman"/>
        <family val="1"/>
      </rPr>
      <t xml:space="preserve"> </t>
    </r>
    <r>
      <rPr>
        <sz val="17"/>
        <color theme="1"/>
        <rFont val="Tahoma"/>
        <family val="2"/>
      </rPr>
      <t>อยากได้กราฟหรือรายงานแบบหน้าเดียวเอาอยู่</t>
    </r>
  </si>
  <si>
    <r>
      <t>Ø</t>
    </r>
    <r>
      <rPr>
        <sz val="17"/>
        <color theme="1"/>
        <rFont val="Times New Roman"/>
        <family val="1"/>
      </rPr>
      <t xml:space="preserve"> </t>
    </r>
    <r>
      <rPr>
        <sz val="17"/>
        <color theme="1"/>
        <rFont val="Tahoma"/>
        <family val="2"/>
      </rPr>
      <t>มีรายงานที่ถูกทำสรุปมาแล้ว คอลัมน์แนวนอน เป็น เดือน 12 เดือน แนวตั้งเป็นหัวข้อ เช่น Category ของสินค้า หรือ Inventory</t>
    </r>
  </si>
  <si>
    <r>
      <t>Ø</t>
    </r>
    <r>
      <rPr>
        <sz val="17"/>
        <color theme="1"/>
        <rFont val="Times New Roman"/>
        <family val="1"/>
      </rPr>
      <t xml:space="preserve"> </t>
    </r>
    <r>
      <rPr>
        <sz val="17"/>
        <color theme="1"/>
        <rFont val="Tahoma"/>
        <family val="2"/>
      </rPr>
      <t>ต้องการหลักสูตรการทำรายงาน แบบ Dashboard ที่ใช้เวลาเรียนระยะสั้นๆ ไม่เกิน 1 วัน</t>
    </r>
  </si>
  <si>
    <r>
      <t>Ø</t>
    </r>
    <r>
      <rPr>
        <sz val="17"/>
        <color theme="1"/>
        <rFont val="Times New Roman"/>
        <family val="1"/>
      </rPr>
      <t xml:space="preserve"> </t>
    </r>
    <r>
      <rPr>
        <sz val="17"/>
        <color theme="1"/>
        <rFont val="Tahoma"/>
        <family val="2"/>
      </rPr>
      <t>และอื่นๆ</t>
    </r>
  </si>
  <si>
    <r>
      <t>Ø</t>
    </r>
    <r>
      <rPr>
        <sz val="17"/>
        <color theme="1"/>
        <rFont val="Times New Roman"/>
        <family val="1"/>
      </rPr>
      <t xml:space="preserve"> </t>
    </r>
    <r>
      <rPr>
        <sz val="17"/>
        <color theme="1"/>
        <rFont val="Tahoma"/>
        <family val="2"/>
      </rPr>
      <t>ใช้เวลาเรียนพียง 1 วัน แบบ In-House Training</t>
    </r>
  </si>
  <si>
    <r>
      <t>Ø</t>
    </r>
    <r>
      <rPr>
        <sz val="17"/>
        <color theme="1"/>
        <rFont val="Times New Roman"/>
        <family val="1"/>
      </rPr>
      <t xml:space="preserve"> </t>
    </r>
    <r>
      <rPr>
        <sz val="17"/>
        <color theme="1"/>
        <rFont val="Tahoma"/>
        <family val="2"/>
      </rPr>
      <t>ท่านไม่จำเป็นต้องมีความรู้ เรื่องสูตรต่างๆใน Excel มากนักมาก่อน</t>
    </r>
  </si>
  <si>
    <r>
      <t>Ø</t>
    </r>
    <r>
      <rPr>
        <sz val="17"/>
        <color theme="1"/>
        <rFont val="Times New Roman"/>
        <family val="1"/>
      </rPr>
      <t xml:space="preserve"> </t>
    </r>
    <r>
      <rPr>
        <sz val="17"/>
        <color theme="1"/>
        <rFont val="Tahoma"/>
        <family val="2"/>
      </rPr>
      <t>ท่านท่านได้ลงมือทำ Workshop ด้วยตัวเอง มากกว่า 30 หัวข้อ</t>
    </r>
  </si>
</sst>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0.00_);_(&quot;$&quot;* \(#,##0.00\);_(&quot;$&quot;* &quot;-&quot;??_);_(@_)"/>
    <numFmt numFmtId="43" formatCode="_(* #,##0.00_);_(* \(#,##0.00\);_(* &quot;-&quot;??_);_(@_)"/>
    <numFmt numFmtId="187" formatCode="_(* #,##0_);_(* \(#,##0\);_(* &quot;-&quot;??_);_(@_)"/>
    <numFmt numFmtId="188" formatCode="#,##0;[Red]#,##0"/>
    <numFmt numFmtId="189" formatCode="_-* #,##0.00_-;\-* #,##0.00_-;_-* &quot;-&quot;??_-;_-@_-"/>
    <numFmt numFmtId="190" formatCode="_-* #,##0_-;\-* #,##0_-;_-* &quot;-&quot;??_-;_-@_-"/>
    <numFmt numFmtId="191" formatCode="_(&quot;$&quot;* #,##0_);_(&quot;$&quot;* \(#,##0\);_(&quot;$&quot;* &quot;-&quot;??_);_(@_)"/>
    <numFmt numFmtId="192" formatCode="#,##0.00;[Red]#,##0.00"/>
    <numFmt numFmtId="193" formatCode="0;[Red]0"/>
    <numFmt numFmtId="194" formatCode="d/mmm"/>
    <numFmt numFmtId="195" formatCode="0.0%"/>
    <numFmt numFmtId="196" formatCode=";;;"/>
    <numFmt numFmtId="197" formatCode="ddd"/>
    <numFmt numFmtId="198" formatCode="mmm"/>
  </numFmts>
  <fonts count="80" x14ac:knownFonts="1">
    <font>
      <sz val="19"/>
      <color theme="1"/>
      <name val="Tahoma"/>
      <family val="2"/>
    </font>
    <font>
      <sz val="15"/>
      <color theme="1"/>
      <name val="Tahoma"/>
      <family val="2"/>
    </font>
    <font>
      <sz val="15"/>
      <color theme="1"/>
      <name val="Tahoma"/>
      <family val="2"/>
    </font>
    <font>
      <sz val="15"/>
      <color theme="1"/>
      <name val="Tahoma"/>
      <family val="2"/>
    </font>
    <font>
      <sz val="15"/>
      <color theme="1"/>
      <name val="Tahoma"/>
      <family val="2"/>
    </font>
    <font>
      <sz val="15"/>
      <color theme="1"/>
      <name val="Tahoma"/>
      <family val="2"/>
    </font>
    <font>
      <sz val="19"/>
      <color theme="1"/>
      <name val="Tahoma"/>
      <family val="2"/>
    </font>
    <font>
      <sz val="17"/>
      <color theme="1"/>
      <name val="Tahoma"/>
      <family val="2"/>
    </font>
    <font>
      <sz val="12"/>
      <name val="Verdana"/>
      <family val="2"/>
    </font>
    <font>
      <u/>
      <sz val="12"/>
      <name val="Verdana"/>
      <family val="2"/>
    </font>
    <font>
      <sz val="12"/>
      <name val="Verdana"/>
      <family val="2"/>
    </font>
    <font>
      <sz val="15"/>
      <color theme="1"/>
      <name val="Tahoma"/>
      <family val="2"/>
    </font>
    <font>
      <b/>
      <sz val="15"/>
      <color theme="1"/>
      <name val="Tahoma"/>
      <family val="2"/>
    </font>
    <font>
      <sz val="9"/>
      <color theme="1"/>
      <name val="Tahoma"/>
      <family val="2"/>
    </font>
    <font>
      <sz val="11"/>
      <color theme="1"/>
      <name val="Tahoma"/>
      <family val="2"/>
      <scheme val="minor"/>
    </font>
    <font>
      <b/>
      <sz val="9"/>
      <color theme="1"/>
      <name val="Arial"/>
      <family val="2"/>
    </font>
    <font>
      <sz val="9"/>
      <color theme="1"/>
      <name val="Arial"/>
      <family val="2"/>
    </font>
    <font>
      <sz val="15"/>
      <name val="Tahoma"/>
      <family val="2"/>
      <scheme val="major"/>
    </font>
    <font>
      <b/>
      <sz val="12"/>
      <color theme="0"/>
      <name val="Verdana"/>
      <family val="2"/>
    </font>
    <font>
      <sz val="12"/>
      <color theme="1"/>
      <name val="Verdana"/>
      <family val="2"/>
    </font>
    <font>
      <sz val="15"/>
      <color theme="1"/>
      <name val="Tahoma"/>
      <family val="2"/>
      <scheme val="major"/>
    </font>
    <font>
      <sz val="15"/>
      <name val="Verdana"/>
      <family val="2"/>
    </font>
    <font>
      <sz val="10"/>
      <name val="Arial"/>
      <family val="2"/>
    </font>
    <font>
      <sz val="9"/>
      <name val="Verdana"/>
      <family val="2"/>
    </font>
    <font>
      <sz val="15"/>
      <color theme="0"/>
      <name val="Verdana"/>
      <family val="2"/>
    </font>
    <font>
      <sz val="12"/>
      <color theme="0"/>
      <name val="Verdana"/>
      <family val="2"/>
    </font>
    <font>
      <sz val="14"/>
      <color theme="0"/>
      <name val="Verdana"/>
      <family val="2"/>
    </font>
    <font>
      <sz val="15"/>
      <color theme="1"/>
      <name val="Leelawadee"/>
      <family val="2"/>
      <charset val="222"/>
    </font>
    <font>
      <sz val="14"/>
      <name val="Cordia New"/>
      <family val="2"/>
    </font>
    <font>
      <sz val="15"/>
      <color rgb="FFFFFF00"/>
      <name val="Tahoma"/>
      <family val="2"/>
      <scheme val="major"/>
    </font>
    <font>
      <sz val="20"/>
      <name val="Wingdings"/>
      <charset val="2"/>
    </font>
    <font>
      <sz val="15"/>
      <color indexed="12"/>
      <name val="Tahoma"/>
      <family val="2"/>
      <scheme val="major"/>
    </font>
    <font>
      <sz val="15"/>
      <color rgb="FF0000FF"/>
      <name val="Tahoma"/>
      <family val="2"/>
      <scheme val="major"/>
    </font>
    <font>
      <sz val="16"/>
      <name val="Wingdings"/>
      <charset val="2"/>
    </font>
    <font>
      <sz val="17"/>
      <name val="Verdana"/>
      <family val="2"/>
    </font>
    <font>
      <sz val="17"/>
      <color rgb="FFFF0000"/>
      <name val="Verdana"/>
      <family val="2"/>
    </font>
    <font>
      <sz val="15"/>
      <color theme="0"/>
      <name val="Tahoma"/>
      <family val="2"/>
    </font>
    <font>
      <sz val="15"/>
      <color rgb="FFFF0000"/>
      <name val="Tahoma"/>
      <family val="2"/>
    </font>
    <font>
      <sz val="15"/>
      <color theme="1"/>
      <name val="Webdings"/>
      <family val="1"/>
      <charset val="2"/>
    </font>
    <font>
      <sz val="15"/>
      <color theme="0"/>
      <name val="Webdings"/>
      <family val="1"/>
      <charset val="2"/>
    </font>
    <font>
      <sz val="15"/>
      <color rgb="FF10E415"/>
      <name val="Tahoma"/>
      <family val="2"/>
      <scheme val="major"/>
    </font>
    <font>
      <sz val="16"/>
      <color theme="1"/>
      <name val="Tahoma"/>
      <family val="2"/>
    </font>
    <font>
      <sz val="15"/>
      <name val="Webdings"/>
      <family val="1"/>
      <charset val="2"/>
    </font>
    <font>
      <sz val="15"/>
      <name val="Tahoma"/>
      <family val="2"/>
    </font>
    <font>
      <sz val="14"/>
      <color theme="1"/>
      <name val="Tahoma"/>
      <family val="2"/>
    </font>
    <font>
      <sz val="12"/>
      <color theme="1"/>
      <name val="Tahoma"/>
      <family val="2"/>
    </font>
    <font>
      <sz val="13"/>
      <color theme="1"/>
      <name val="Tahoma"/>
      <family val="2"/>
    </font>
    <font>
      <sz val="15"/>
      <color theme="0"/>
      <name val="Tahoma"/>
      <family val="2"/>
      <scheme val="major"/>
    </font>
    <font>
      <u/>
      <sz val="15"/>
      <color rgb="FF002060"/>
      <name val="Tahoma"/>
      <family val="2"/>
    </font>
    <font>
      <u/>
      <sz val="15"/>
      <color rgb="FFFF0000"/>
      <name val="Tahoma"/>
      <family val="2"/>
    </font>
    <font>
      <b/>
      <u/>
      <sz val="17"/>
      <color rgb="FF002060"/>
      <name val="Tahoma"/>
      <family val="2"/>
    </font>
    <font>
      <sz val="15"/>
      <color rgb="FF000000"/>
      <name val="Tahoma"/>
      <family val="2"/>
    </font>
    <font>
      <sz val="15"/>
      <color rgb="FF000000"/>
      <name val="Wingdings"/>
      <charset val="2"/>
    </font>
    <font>
      <sz val="7"/>
      <color rgb="FF000000"/>
      <name val="Times New Roman"/>
      <family val="1"/>
    </font>
    <font>
      <sz val="11"/>
      <color theme="1"/>
      <name val="Calibri"/>
      <family val="2"/>
    </font>
    <font>
      <sz val="15"/>
      <color theme="1"/>
      <name val="Wingdings"/>
      <charset val="2"/>
    </font>
    <font>
      <sz val="7"/>
      <color theme="1"/>
      <name val="Times New Roman"/>
      <family val="1"/>
    </font>
    <font>
      <u/>
      <sz val="19"/>
      <color theme="10"/>
      <name val="Tahoma"/>
      <family val="2"/>
    </font>
    <font>
      <u/>
      <sz val="15"/>
      <color theme="1"/>
      <name val="Tahoma"/>
      <family val="2"/>
    </font>
    <font>
      <u/>
      <sz val="16"/>
      <color rgb="FFFF0000"/>
      <name val="Tahoma"/>
      <family val="2"/>
    </font>
    <font>
      <u/>
      <sz val="17"/>
      <color rgb="FF002060"/>
      <name val="Tahoma"/>
      <family val="2"/>
    </font>
    <font>
      <sz val="19"/>
      <color theme="0"/>
      <name val="Tahoma"/>
      <family val="2"/>
    </font>
    <font>
      <b/>
      <u/>
      <sz val="15"/>
      <color rgb="FF0070C0"/>
      <name val="Leelawadee"/>
      <family val="2"/>
    </font>
    <font>
      <sz val="15"/>
      <name val="Leelawadee"/>
      <family val="2"/>
      <charset val="222"/>
    </font>
    <font>
      <u/>
      <sz val="15"/>
      <name val="Leelawadee"/>
      <family val="2"/>
      <charset val="222"/>
    </font>
    <font>
      <sz val="15"/>
      <color theme="1"/>
      <name val="Leelawadee"/>
      <family val="2"/>
    </font>
    <font>
      <sz val="15"/>
      <color rgb="FF0070C0"/>
      <name val="Webdings"/>
      <family val="1"/>
      <charset val="2"/>
    </font>
    <font>
      <u/>
      <sz val="15"/>
      <color rgb="FF000000"/>
      <name val="Tahoma"/>
      <family val="2"/>
    </font>
    <font>
      <sz val="19"/>
      <color theme="1"/>
      <name val="Lucida Bright"/>
      <family val="1"/>
    </font>
    <font>
      <b/>
      <u/>
      <sz val="19"/>
      <color rgb="FF002060"/>
      <name val="Lucida Bright"/>
      <family val="1"/>
    </font>
    <font>
      <sz val="19"/>
      <color rgb="FF002060"/>
      <name val="Webdings"/>
      <family val="1"/>
      <charset val="2"/>
    </font>
    <font>
      <sz val="19"/>
      <color theme="1"/>
      <name val="Wingdings"/>
      <charset val="2"/>
    </font>
    <font>
      <sz val="19"/>
      <color theme="1"/>
      <name val="Times New Roman"/>
      <family val="1"/>
    </font>
    <font>
      <b/>
      <sz val="19"/>
      <color rgb="FF002060"/>
      <name val="Tahoma"/>
      <family val="2"/>
    </font>
    <font>
      <sz val="8"/>
      <color rgb="FF000000"/>
      <name val="Segoe UI"/>
      <family val="2"/>
    </font>
    <font>
      <b/>
      <u/>
      <sz val="20"/>
      <color theme="1"/>
      <name val="Tahoma"/>
      <family val="2"/>
    </font>
    <font>
      <sz val="13"/>
      <color theme="0"/>
      <name val="Tahoma"/>
      <family val="2"/>
    </font>
    <font>
      <sz val="17"/>
      <color theme="1"/>
      <name val="Wingdings"/>
      <charset val="2"/>
    </font>
    <font>
      <sz val="17"/>
      <color theme="1"/>
      <name val="Times New Roman"/>
      <family val="1"/>
    </font>
    <font>
      <u/>
      <sz val="17"/>
      <color theme="10"/>
      <name val="Tahoma"/>
      <family val="2"/>
    </font>
  </fonts>
  <fills count="14">
    <fill>
      <patternFill patternType="none"/>
    </fill>
    <fill>
      <patternFill patternType="gray125"/>
    </fill>
    <fill>
      <patternFill patternType="solid">
        <fgColor theme="4" tint="0.79998168889431442"/>
        <bgColor theme="4" tint="0.79998168889431442"/>
      </patternFill>
    </fill>
    <fill>
      <patternFill patternType="solid">
        <fgColor theme="4"/>
        <bgColor theme="4"/>
      </patternFill>
    </fill>
    <fill>
      <patternFill patternType="solid">
        <fgColor theme="4" tint="0.59999389629810485"/>
        <bgColor theme="4" tint="0.59999389629810485"/>
      </patternFill>
    </fill>
    <fill>
      <patternFill patternType="solid">
        <fgColor rgb="FFFFFF00"/>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002060"/>
        <bgColor indexed="64"/>
      </patternFill>
    </fill>
    <fill>
      <gradientFill degree="90">
        <stop position="0">
          <color theme="9" tint="0.59999389629810485"/>
        </stop>
        <stop position="1">
          <color theme="9" tint="-0.25098422193060094"/>
        </stop>
      </gradientFill>
    </fill>
  </fills>
  <borders count="35">
    <border>
      <left/>
      <right/>
      <top/>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right/>
      <top style="thin">
        <color theme="0"/>
      </top>
      <bottom/>
      <diagonal/>
    </border>
    <border>
      <left style="thin">
        <color theme="0"/>
      </left>
      <right/>
      <top style="thin">
        <color theme="0"/>
      </top>
      <bottom/>
      <diagonal/>
    </border>
    <border>
      <left style="dotted">
        <color rgb="FFDADADB"/>
      </left>
      <right/>
      <top/>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8"/>
      </top>
      <bottom/>
      <diagonal/>
    </border>
    <border>
      <left style="thin">
        <color auto="1"/>
      </left>
      <right style="thin">
        <color auto="1"/>
      </right>
      <top style="thin">
        <color auto="1"/>
      </top>
      <bottom style="thin">
        <color auto="1"/>
      </bottom>
      <diagonal/>
    </border>
    <border>
      <left style="thin">
        <color indexed="64"/>
      </left>
      <right/>
      <top/>
      <bottom/>
      <diagonal/>
    </border>
    <border>
      <left style="thin">
        <color indexed="64"/>
      </left>
      <right/>
      <top/>
      <bottom style="thin">
        <color indexed="64"/>
      </bottom>
      <diagonal/>
    </border>
    <border>
      <left style="thin">
        <color indexed="65"/>
      </left>
      <right/>
      <top style="thin">
        <color indexed="65"/>
      </top>
      <bottom/>
      <diagonal/>
    </border>
    <border>
      <left style="thin">
        <color indexed="8"/>
      </left>
      <right/>
      <top/>
      <bottom/>
      <diagonal/>
    </border>
    <border>
      <left/>
      <right style="thin">
        <color indexed="64"/>
      </right>
      <top/>
      <bottom/>
      <diagonal/>
    </border>
    <border>
      <left style="thin">
        <color indexed="8"/>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5"/>
      </left>
      <right/>
      <top style="thin">
        <color indexed="64"/>
      </top>
      <bottom/>
      <diagonal/>
    </border>
    <border>
      <left style="thin">
        <color indexed="8"/>
      </left>
      <right/>
      <top style="thin">
        <color indexed="64"/>
      </top>
      <bottom/>
      <diagonal/>
    </border>
    <border>
      <left style="thin">
        <color indexed="65"/>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8"/>
      </top>
      <bottom/>
      <diagonal/>
    </border>
    <border>
      <left/>
      <right/>
      <top style="thin">
        <color indexed="8"/>
      </top>
      <bottom/>
      <diagonal/>
    </border>
    <border>
      <left style="thin">
        <color indexed="8"/>
      </left>
      <right/>
      <top style="thin">
        <color indexed="8"/>
      </top>
      <bottom/>
      <diagonal/>
    </border>
    <border>
      <left/>
      <right style="thin">
        <color indexed="64"/>
      </right>
      <top style="thin">
        <color indexed="8"/>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2">
    <xf numFmtId="0" fontId="0" fillId="0" borderId="0"/>
    <xf numFmtId="43" fontId="6" fillId="0" borderId="0" applyFont="0" applyFill="0" applyBorder="0" applyAlignment="0" applyProtection="0"/>
    <xf numFmtId="9" fontId="6" fillId="0" borderId="0" applyFont="0" applyFill="0" applyBorder="0" applyAlignment="0" applyProtection="0"/>
    <xf numFmtId="0" fontId="8" fillId="0" borderId="0"/>
    <xf numFmtId="189" fontId="10" fillId="0" borderId="0" applyFont="0" applyFill="0" applyBorder="0" applyAlignment="0" applyProtection="0"/>
    <xf numFmtId="0" fontId="6" fillId="0" borderId="0"/>
    <xf numFmtId="0" fontId="14" fillId="0" borderId="0"/>
    <xf numFmtId="0" fontId="10" fillId="0" borderId="0"/>
    <xf numFmtId="44" fontId="10" fillId="0" borderId="0" applyFont="0" applyFill="0" applyBorder="0" applyAlignment="0" applyProtection="0"/>
    <xf numFmtId="43" fontId="10" fillId="0" borderId="0" applyFont="0" applyFill="0" applyBorder="0" applyAlignment="0" applyProtection="0"/>
    <xf numFmtId="0" fontId="22" fillId="0" borderId="0"/>
    <xf numFmtId="0" fontId="27" fillId="0" borderId="0"/>
    <xf numFmtId="0" fontId="28" fillId="0" borderId="0"/>
    <xf numFmtId="9" fontId="10" fillId="0" borderId="0" applyFont="0" applyFill="0" applyBorder="0" applyAlignment="0" applyProtection="0"/>
    <xf numFmtId="0" fontId="6" fillId="0" borderId="0"/>
    <xf numFmtId="0" fontId="6" fillId="0" borderId="0"/>
    <xf numFmtId="0" fontId="57" fillId="0" borderId="0" applyNumberFormat="0" applyFill="0" applyBorder="0" applyAlignment="0" applyProtection="0"/>
    <xf numFmtId="0" fontId="5" fillId="0" borderId="0"/>
    <xf numFmtId="0" fontId="3" fillId="0" borderId="0"/>
    <xf numFmtId="0" fontId="2" fillId="0" borderId="0"/>
    <xf numFmtId="43" fontId="2" fillId="0" borderId="0" applyFont="0" applyFill="0" applyBorder="0" applyAlignment="0" applyProtection="0"/>
    <xf numFmtId="0" fontId="6" fillId="0" borderId="0"/>
  </cellStyleXfs>
  <cellXfs count="349">
    <xf numFmtId="0" fontId="0" fillId="0" borderId="0" xfId="0"/>
    <xf numFmtId="0" fontId="7" fillId="0" borderId="0" xfId="0" applyFont="1"/>
    <xf numFmtId="187" fontId="7" fillId="0" borderId="0" xfId="1" applyNumberFormat="1" applyFont="1"/>
    <xf numFmtId="0" fontId="0" fillId="0" borderId="0" xfId="0" pivotButton="1"/>
    <xf numFmtId="188" fontId="0" fillId="0" borderId="0" xfId="0" applyNumberFormat="1"/>
    <xf numFmtId="187" fontId="0" fillId="0" borderId="0" xfId="0" applyNumberFormat="1"/>
    <xf numFmtId="0" fontId="0" fillId="0" borderId="0" xfId="0" applyNumberFormat="1"/>
    <xf numFmtId="0" fontId="8" fillId="0" borderId="0" xfId="3"/>
    <xf numFmtId="0" fontId="9" fillId="0" borderId="0" xfId="3" applyFont="1"/>
    <xf numFmtId="15" fontId="9" fillId="0" borderId="0" xfId="3" quotePrefix="1" applyNumberFormat="1" applyFont="1" applyAlignment="1">
      <alignment horizontal="left"/>
    </xf>
    <xf numFmtId="190" fontId="0" fillId="0" borderId="0" xfId="4" applyNumberFormat="1" applyFont="1"/>
    <xf numFmtId="15" fontId="11" fillId="0" borderId="0" xfId="5" applyNumberFormat="1" applyFont="1"/>
    <xf numFmtId="0" fontId="11" fillId="0" borderId="0" xfId="5" applyFont="1"/>
    <xf numFmtId="0" fontId="12" fillId="3" borderId="0" xfId="5" applyNumberFormat="1" applyFont="1" applyFill="1" applyBorder="1" applyAlignment="1"/>
    <xf numFmtId="0" fontId="12" fillId="3" borderId="1" xfId="5" applyNumberFormat="1" applyFont="1" applyFill="1" applyBorder="1" applyAlignment="1"/>
    <xf numFmtId="15" fontId="11" fillId="4" borderId="2" xfId="5" applyNumberFormat="1" applyFont="1" applyFill="1" applyBorder="1" applyAlignment="1"/>
    <xf numFmtId="0" fontId="11" fillId="4" borderId="3" xfId="5" applyNumberFormat="1" applyFont="1" applyFill="1" applyBorder="1" applyAlignment="1"/>
    <xf numFmtId="190" fontId="11" fillId="4" borderId="3" xfId="4" applyNumberFormat="1" applyFont="1" applyFill="1" applyBorder="1"/>
    <xf numFmtId="0" fontId="13" fillId="0" borderId="0" xfId="5" quotePrefix="1" applyFont="1" applyAlignment="1">
      <alignment horizontal="left"/>
    </xf>
    <xf numFmtId="15" fontId="11" fillId="2" borderId="4" xfId="5" applyNumberFormat="1" applyFont="1" applyFill="1" applyBorder="1" applyAlignment="1"/>
    <xf numFmtId="0" fontId="11" fillId="2" borderId="5" xfId="5" applyNumberFormat="1" applyFont="1" applyFill="1" applyBorder="1" applyAlignment="1"/>
    <xf numFmtId="190" fontId="11" fillId="2" borderId="5" xfId="4" applyNumberFormat="1" applyFont="1" applyFill="1" applyBorder="1"/>
    <xf numFmtId="15" fontId="11" fillId="4" borderId="4" xfId="5" applyNumberFormat="1" applyFont="1" applyFill="1" applyBorder="1" applyAlignment="1"/>
    <xf numFmtId="0" fontId="11" fillId="4" borderId="5" xfId="5" applyNumberFormat="1" applyFont="1" applyFill="1" applyBorder="1" applyAlignment="1"/>
    <xf numFmtId="190" fontId="11" fillId="4" borderId="5" xfId="4" applyNumberFormat="1" applyFont="1" applyFill="1" applyBorder="1"/>
    <xf numFmtId="15" fontId="0" fillId="0" borderId="0" xfId="0" applyNumberFormat="1"/>
    <xf numFmtId="37" fontId="0" fillId="0" borderId="0" xfId="0" applyNumberFormat="1"/>
    <xf numFmtId="10" fontId="0" fillId="0" borderId="0" xfId="0" applyNumberFormat="1"/>
    <xf numFmtId="15" fontId="15" fillId="3" borderId="0" xfId="6" applyNumberFormat="1" applyFont="1" applyFill="1" applyBorder="1" applyAlignment="1">
      <alignment horizontal="center" vertical="center"/>
    </xf>
    <xf numFmtId="0" fontId="15" fillId="3" borderId="1" xfId="6" applyNumberFormat="1" applyFont="1" applyFill="1" applyBorder="1" applyAlignment="1">
      <alignment horizontal="center" vertical="center"/>
    </xf>
    <xf numFmtId="15" fontId="16" fillId="4" borderId="2" xfId="6" applyNumberFormat="1" applyFont="1" applyFill="1" applyBorder="1" applyAlignment="1">
      <alignment horizontal="center" vertical="center"/>
    </xf>
    <xf numFmtId="0" fontId="16" fillId="4" borderId="3" xfId="6" applyNumberFormat="1" applyFont="1" applyFill="1" applyBorder="1" applyAlignment="1">
      <alignment horizontal="left" vertical="center"/>
    </xf>
    <xf numFmtId="190" fontId="16" fillId="4" borderId="3" xfId="4" applyNumberFormat="1" applyFont="1" applyFill="1" applyBorder="1" applyAlignment="1">
      <alignment horizontal="center" vertical="center"/>
    </xf>
    <xf numFmtId="15" fontId="16" fillId="2" borderId="4" xfId="6" applyNumberFormat="1" applyFont="1" applyFill="1" applyBorder="1" applyAlignment="1">
      <alignment horizontal="center" vertical="center"/>
    </xf>
    <xf numFmtId="0" fontId="16" fillId="2" borderId="5" xfId="6" applyNumberFormat="1" applyFont="1" applyFill="1" applyBorder="1" applyAlignment="1">
      <alignment horizontal="left" vertical="center"/>
    </xf>
    <xf numFmtId="0" fontId="16" fillId="2" borderId="5" xfId="6" applyNumberFormat="1" applyFont="1" applyFill="1" applyBorder="1" applyAlignment="1">
      <alignment vertical="center"/>
    </xf>
    <xf numFmtId="190" fontId="16" fillId="2" borderId="5" xfId="4" applyNumberFormat="1" applyFont="1" applyFill="1" applyBorder="1" applyAlignment="1">
      <alignment horizontal="center" vertical="center"/>
    </xf>
    <xf numFmtId="15" fontId="16" fillId="4" borderId="4" xfId="6" applyNumberFormat="1" applyFont="1" applyFill="1" applyBorder="1" applyAlignment="1">
      <alignment horizontal="center" vertical="center"/>
    </xf>
    <xf numFmtId="0" fontId="16" fillId="4" borderId="5" xfId="6" applyNumberFormat="1" applyFont="1" applyFill="1" applyBorder="1" applyAlignment="1">
      <alignment horizontal="left" vertical="center"/>
    </xf>
    <xf numFmtId="0" fontId="16" fillId="4" borderId="5" xfId="6" applyNumberFormat="1" applyFont="1" applyFill="1" applyBorder="1" applyAlignment="1">
      <alignment vertical="center"/>
    </xf>
    <xf numFmtId="190" fontId="16" fillId="4" borderId="5" xfId="4" applyNumberFormat="1" applyFont="1" applyFill="1" applyBorder="1" applyAlignment="1">
      <alignment horizontal="center" vertical="center"/>
    </xf>
    <xf numFmtId="15" fontId="0" fillId="0" borderId="0" xfId="0" applyNumberFormat="1" applyAlignment="1">
      <alignment horizontal="left"/>
    </xf>
    <xf numFmtId="0" fontId="0" fillId="0" borderId="0" xfId="0" applyAlignment="1">
      <alignment horizontal="left"/>
    </xf>
    <xf numFmtId="0" fontId="17" fillId="0" borderId="0" xfId="3" applyFont="1"/>
    <xf numFmtId="0" fontId="10" fillId="0" borderId="0" xfId="7"/>
    <xf numFmtId="0" fontId="18" fillId="3" borderId="0" xfId="7" applyFont="1" applyFill="1" applyBorder="1"/>
    <xf numFmtId="0" fontId="18" fillId="3" borderId="1" xfId="7" applyFont="1" applyFill="1" applyBorder="1"/>
    <xf numFmtId="15" fontId="19" fillId="4" borderId="2" xfId="7" applyNumberFormat="1" applyFont="1" applyFill="1" applyBorder="1"/>
    <xf numFmtId="0" fontId="19" fillId="4" borderId="3" xfId="7" applyFont="1" applyFill="1" applyBorder="1"/>
    <xf numFmtId="191" fontId="19" fillId="4" borderId="3" xfId="8" applyNumberFormat="1" applyFont="1" applyFill="1" applyBorder="1"/>
    <xf numFmtId="15" fontId="19" fillId="2" borderId="4" xfId="7" applyNumberFormat="1" applyFont="1" applyFill="1" applyBorder="1"/>
    <xf numFmtId="0" fontId="19" fillId="2" borderId="5" xfId="7" applyFont="1" applyFill="1" applyBorder="1"/>
    <xf numFmtId="191" fontId="19" fillId="2" borderId="5" xfId="8" applyNumberFormat="1" applyFont="1" applyFill="1" applyBorder="1"/>
    <xf numFmtId="15" fontId="19" fillId="4" borderId="4" xfId="7" applyNumberFormat="1" applyFont="1" applyFill="1" applyBorder="1"/>
    <xf numFmtId="0" fontId="19" fillId="4" borderId="5" xfId="7" applyFont="1" applyFill="1" applyBorder="1"/>
    <xf numFmtId="191" fontId="19" fillId="4" borderId="5" xfId="8" applyNumberFormat="1" applyFont="1" applyFill="1" applyBorder="1"/>
    <xf numFmtId="0" fontId="18" fillId="3" borderId="6" xfId="7" applyFont="1" applyFill="1" applyBorder="1" applyAlignment="1">
      <alignment horizontal="center" vertical="center" wrapText="1"/>
    </xf>
    <xf numFmtId="43" fontId="0" fillId="0" borderId="0" xfId="9" applyFont="1"/>
    <xf numFmtId="192" fontId="0" fillId="0" borderId="0" xfId="0" applyNumberFormat="1"/>
    <xf numFmtId="0" fontId="17" fillId="0" borderId="0" xfId="7" applyFont="1"/>
    <xf numFmtId="190" fontId="20" fillId="0" borderId="0" xfId="4" applyNumberFormat="1" applyFont="1"/>
    <xf numFmtId="190" fontId="17" fillId="0" borderId="0" xfId="7" applyNumberFormat="1" applyFont="1"/>
    <xf numFmtId="0" fontId="20" fillId="0" borderId="0" xfId="0" pivotButton="1" applyFont="1"/>
    <xf numFmtId="0" fontId="20" fillId="0" borderId="0" xfId="0" applyFont="1"/>
    <xf numFmtId="37" fontId="20" fillId="0" borderId="0" xfId="0" applyNumberFormat="1" applyFont="1"/>
    <xf numFmtId="15" fontId="17" fillId="0" borderId="0" xfId="7" applyNumberFormat="1" applyFont="1"/>
    <xf numFmtId="190" fontId="20" fillId="0" borderId="0" xfId="0" applyNumberFormat="1" applyFont="1"/>
    <xf numFmtId="15" fontId="20" fillId="0" borderId="0" xfId="0" applyNumberFormat="1" applyFont="1"/>
    <xf numFmtId="0" fontId="21" fillId="0" borderId="0" xfId="7" applyFont="1"/>
    <xf numFmtId="0" fontId="21" fillId="0" borderId="0" xfId="10" applyFont="1"/>
    <xf numFmtId="38" fontId="21" fillId="0" borderId="0" xfId="10" applyNumberFormat="1" applyFont="1"/>
    <xf numFmtId="0" fontId="21" fillId="0" borderId="10" xfId="10" applyFont="1" applyBorder="1"/>
    <xf numFmtId="190" fontId="21" fillId="0" borderId="11" xfId="4" applyNumberFormat="1" applyFont="1" applyBorder="1"/>
    <xf numFmtId="38" fontId="21" fillId="0" borderId="11" xfId="10" applyNumberFormat="1" applyFont="1" applyBorder="1"/>
    <xf numFmtId="0" fontId="21" fillId="0" borderId="12" xfId="10" applyFont="1" applyBorder="1"/>
    <xf numFmtId="0" fontId="21" fillId="0" borderId="12" xfId="10" quotePrefix="1" applyFont="1" applyBorder="1" applyAlignment="1">
      <alignment horizontal="left"/>
    </xf>
    <xf numFmtId="0" fontId="21" fillId="0" borderId="13" xfId="10" quotePrefix="1" applyFont="1" applyBorder="1" applyAlignment="1">
      <alignment horizontal="left"/>
    </xf>
    <xf numFmtId="0" fontId="23" fillId="0" borderId="0" xfId="10" applyFont="1"/>
    <xf numFmtId="0" fontId="23" fillId="0" borderId="14" xfId="10" applyFont="1" applyBorder="1"/>
    <xf numFmtId="0" fontId="23" fillId="0" borderId="0" xfId="10" quotePrefix="1" applyFont="1" applyAlignment="1">
      <alignment horizontal="left"/>
    </xf>
    <xf numFmtId="0" fontId="23" fillId="0" borderId="12" xfId="10" applyFont="1" applyBorder="1"/>
    <xf numFmtId="38" fontId="23" fillId="5" borderId="12" xfId="10" applyNumberFormat="1" applyFont="1" applyFill="1" applyBorder="1"/>
    <xf numFmtId="38" fontId="23" fillId="5" borderId="0" xfId="10" applyNumberFormat="1" applyFont="1" applyFill="1" applyBorder="1"/>
    <xf numFmtId="38" fontId="23" fillId="7" borderId="15" xfId="10" applyNumberFormat="1" applyFont="1" applyFill="1" applyBorder="1"/>
    <xf numFmtId="38" fontId="23" fillId="7" borderId="0" xfId="10" applyNumberFormat="1" applyFont="1" applyFill="1" applyBorder="1"/>
    <xf numFmtId="38" fontId="23" fillId="8" borderId="15" xfId="10" applyNumberFormat="1" applyFont="1" applyFill="1" applyBorder="1"/>
    <xf numFmtId="38" fontId="23" fillId="8" borderId="0" xfId="10" applyNumberFormat="1" applyFont="1" applyFill="1" applyBorder="1"/>
    <xf numFmtId="38" fontId="23" fillId="8" borderId="16" xfId="10" applyNumberFormat="1" applyFont="1" applyFill="1" applyBorder="1"/>
    <xf numFmtId="0" fontId="23" fillId="0" borderId="12" xfId="10" quotePrefix="1" applyFont="1" applyBorder="1" applyAlignment="1">
      <alignment horizontal="left"/>
    </xf>
    <xf numFmtId="0" fontId="23" fillId="0" borderId="13" xfId="10" quotePrefix="1" applyFont="1" applyBorder="1" applyAlignment="1">
      <alignment horizontal="left"/>
    </xf>
    <xf numFmtId="38" fontId="23" fillId="5" borderId="13" xfId="10" applyNumberFormat="1" applyFont="1" applyFill="1" applyBorder="1"/>
    <xf numFmtId="38" fontId="23" fillId="5" borderId="7" xfId="10" applyNumberFormat="1" applyFont="1" applyFill="1" applyBorder="1"/>
    <xf numFmtId="38" fontId="23" fillId="7" borderId="17" xfId="10" applyNumberFormat="1" applyFont="1" applyFill="1" applyBorder="1"/>
    <xf numFmtId="38" fontId="23" fillId="7" borderId="7" xfId="10" applyNumberFormat="1" applyFont="1" applyFill="1" applyBorder="1"/>
    <xf numFmtId="38" fontId="23" fillId="8" borderId="17" xfId="10" applyNumberFormat="1" applyFont="1" applyFill="1" applyBorder="1"/>
    <xf numFmtId="38" fontId="23" fillId="8" borderId="7" xfId="10" applyNumberFormat="1" applyFont="1" applyFill="1" applyBorder="1"/>
    <xf numFmtId="38" fontId="23" fillId="8" borderId="18" xfId="10" applyNumberFormat="1" applyFont="1" applyFill="1" applyBorder="1"/>
    <xf numFmtId="38" fontId="23" fillId="0" borderId="0" xfId="10" applyNumberFormat="1" applyFont="1"/>
    <xf numFmtId="0" fontId="23" fillId="0" borderId="19" xfId="10" quotePrefix="1" applyFont="1" applyBorder="1" applyAlignment="1">
      <alignment horizontal="left"/>
    </xf>
    <xf numFmtId="0" fontId="23" fillId="0" borderId="20" xfId="10" applyFont="1" applyBorder="1"/>
    <xf numFmtId="0" fontId="23" fillId="0" borderId="21" xfId="10" applyFont="1" applyBorder="1"/>
    <xf numFmtId="0" fontId="23" fillId="0" borderId="22" xfId="10" applyFont="1" applyBorder="1"/>
    <xf numFmtId="0" fontId="23" fillId="0" borderId="19" xfId="10" applyFont="1" applyBorder="1"/>
    <xf numFmtId="0" fontId="23" fillId="5" borderId="19" xfId="10" applyFont="1" applyFill="1" applyBorder="1" applyAlignment="1">
      <alignment horizontal="center"/>
    </xf>
    <xf numFmtId="0" fontId="23" fillId="5" borderId="23" xfId="10" applyFont="1" applyFill="1" applyBorder="1" applyAlignment="1">
      <alignment horizontal="center"/>
    </xf>
    <xf numFmtId="0" fontId="23" fillId="7" borderId="21" xfId="10" applyFont="1" applyFill="1" applyBorder="1" applyAlignment="1">
      <alignment horizontal="center"/>
    </xf>
    <xf numFmtId="0" fontId="23" fillId="7" borderId="23" xfId="10" applyFont="1" applyFill="1" applyBorder="1" applyAlignment="1">
      <alignment horizontal="center"/>
    </xf>
    <xf numFmtId="0" fontId="23" fillId="8" borderId="21" xfId="10" applyFont="1" applyFill="1" applyBorder="1" applyAlignment="1">
      <alignment horizontal="center"/>
    </xf>
    <xf numFmtId="0" fontId="23" fillId="8" borderId="23" xfId="10" applyFont="1" applyFill="1" applyBorder="1" applyAlignment="1">
      <alignment horizontal="center"/>
    </xf>
    <xf numFmtId="0" fontId="23" fillId="8" borderId="24" xfId="10" applyFont="1" applyFill="1" applyBorder="1" applyAlignment="1">
      <alignment horizontal="center"/>
    </xf>
    <xf numFmtId="0" fontId="23" fillId="0" borderId="25" xfId="10" applyFont="1" applyBorder="1"/>
    <xf numFmtId="38" fontId="23" fillId="5" borderId="25" xfId="10" applyNumberFormat="1" applyFont="1" applyFill="1" applyBorder="1"/>
    <xf numFmtId="38" fontId="23" fillId="5" borderId="26" xfId="10" applyNumberFormat="1" applyFont="1" applyFill="1" applyBorder="1"/>
    <xf numFmtId="38" fontId="23" fillId="7" borderId="27" xfId="10" applyNumberFormat="1" applyFont="1" applyFill="1" applyBorder="1"/>
    <xf numFmtId="38" fontId="23" fillId="7" borderId="26" xfId="10" applyNumberFormat="1" applyFont="1" applyFill="1" applyBorder="1"/>
    <xf numFmtId="38" fontId="23" fillId="8" borderId="27" xfId="10" applyNumberFormat="1" applyFont="1" applyFill="1" applyBorder="1"/>
    <xf numFmtId="38" fontId="23" fillId="8" borderId="26" xfId="10" applyNumberFormat="1" applyFont="1" applyFill="1" applyBorder="1"/>
    <xf numFmtId="38" fontId="23" fillId="8" borderId="28" xfId="10" applyNumberFormat="1" applyFont="1" applyFill="1" applyBorder="1"/>
    <xf numFmtId="0" fontId="21" fillId="0" borderId="19" xfId="10" applyFont="1" applyBorder="1"/>
    <xf numFmtId="0" fontId="21" fillId="0" borderId="11" xfId="10" applyFont="1" applyBorder="1"/>
    <xf numFmtId="0" fontId="23" fillId="11" borderId="0" xfId="10" applyFont="1" applyFill="1"/>
    <xf numFmtId="194" fontId="21" fillId="0" borderId="0" xfId="7" applyNumberFormat="1" applyFont="1"/>
    <xf numFmtId="0" fontId="24" fillId="0" borderId="0" xfId="7" applyFont="1"/>
    <xf numFmtId="0" fontId="21" fillId="0" borderId="18" xfId="7" applyFont="1" applyBorder="1"/>
    <xf numFmtId="0" fontId="21" fillId="0" borderId="16" xfId="7" quotePrefix="1" applyFont="1" applyBorder="1" applyAlignment="1">
      <alignment horizontal="left"/>
    </xf>
    <xf numFmtId="0" fontId="21" fillId="0" borderId="30" xfId="7" applyFont="1" applyBorder="1"/>
    <xf numFmtId="194" fontId="21" fillId="0" borderId="29" xfId="7" applyNumberFormat="1" applyFont="1" applyBorder="1"/>
    <xf numFmtId="0" fontId="21" fillId="0" borderId="29" xfId="7" applyFont="1" applyBorder="1"/>
    <xf numFmtId="0" fontId="27" fillId="0" borderId="0" xfId="11"/>
    <xf numFmtId="17" fontId="27" fillId="0" borderId="11" xfId="11" applyNumberFormat="1" applyBorder="1"/>
    <xf numFmtId="17" fontId="27" fillId="0" borderId="0" xfId="11" applyNumberFormat="1" applyBorder="1"/>
    <xf numFmtId="0" fontId="27" fillId="0" borderId="0" xfId="11" applyBorder="1"/>
    <xf numFmtId="0" fontId="27" fillId="0" borderId="0" xfId="11" quotePrefix="1" applyAlignment="1">
      <alignment horizontal="left"/>
    </xf>
    <xf numFmtId="0" fontId="17" fillId="5" borderId="11" xfId="12" applyFont="1" applyFill="1" applyBorder="1" applyAlignment="1">
      <alignment horizontal="center"/>
    </xf>
    <xf numFmtId="0" fontId="31" fillId="0" borderId="11" xfId="12" applyFont="1" applyBorder="1" applyAlignment="1">
      <alignment horizontal="left"/>
    </xf>
    <xf numFmtId="9" fontId="32" fillId="0" borderId="11" xfId="13" applyFont="1" applyBorder="1" applyAlignment="1">
      <alignment horizontal="center"/>
    </xf>
    <xf numFmtId="0" fontId="31" fillId="0" borderId="11" xfId="12" quotePrefix="1" applyFont="1" applyBorder="1" applyAlignment="1">
      <alignment horizontal="left"/>
    </xf>
    <xf numFmtId="0" fontId="30" fillId="0" borderId="0" xfId="0" applyFont="1" applyFill="1" applyBorder="1" applyAlignment="1">
      <alignment horizontal="center"/>
    </xf>
    <xf numFmtId="0" fontId="17" fillId="0" borderId="0" xfId="0" applyFont="1"/>
    <xf numFmtId="0" fontId="10" fillId="0" borderId="11" xfId="0" applyFont="1" applyBorder="1"/>
    <xf numFmtId="0" fontId="10" fillId="0" borderId="11" xfId="0" quotePrefix="1" applyFont="1" applyBorder="1" applyAlignment="1">
      <alignment horizontal="left"/>
    </xf>
    <xf numFmtId="0" fontId="17" fillId="0" borderId="11" xfId="0" applyFont="1" applyBorder="1"/>
    <xf numFmtId="0" fontId="11" fillId="0" borderId="0" xfId="0" applyFont="1"/>
    <xf numFmtId="9" fontId="17" fillId="0" borderId="11" xfId="0" applyNumberFormat="1" applyFont="1" applyBorder="1"/>
    <xf numFmtId="9" fontId="29" fillId="12" borderId="0" xfId="0" applyNumberFormat="1" applyFont="1" applyFill="1"/>
    <xf numFmtId="0" fontId="29" fillId="12" borderId="0" xfId="0" applyFont="1" applyFill="1" applyAlignment="1">
      <alignment horizontal="center"/>
    </xf>
    <xf numFmtId="9" fontId="11" fillId="0" borderId="0" xfId="0" applyNumberFormat="1" applyFont="1"/>
    <xf numFmtId="0" fontId="33" fillId="0" borderId="11" xfId="0" applyFont="1" applyBorder="1"/>
    <xf numFmtId="9" fontId="11" fillId="0" borderId="11" xfId="0" applyNumberFormat="1" applyFont="1" applyBorder="1"/>
    <xf numFmtId="0" fontId="34" fillId="0" borderId="0" xfId="7" applyFont="1"/>
    <xf numFmtId="0" fontId="34" fillId="0" borderId="0" xfId="7" quotePrefix="1" applyFont="1" applyAlignment="1">
      <alignment horizontal="left"/>
    </xf>
    <xf numFmtId="0" fontId="34" fillId="0" borderId="11" xfId="7" applyFont="1" applyBorder="1"/>
    <xf numFmtId="9" fontId="34" fillId="0" borderId="11" xfId="7" applyNumberFormat="1" applyFont="1" applyBorder="1"/>
    <xf numFmtId="0" fontId="35" fillId="0" borderId="0" xfId="7" applyFont="1"/>
    <xf numFmtId="0" fontId="34" fillId="0" borderId="31" xfId="7" applyFont="1" applyFill="1" applyBorder="1"/>
    <xf numFmtId="0" fontId="10" fillId="0" borderId="0" xfId="7" applyAlignment="1">
      <alignment horizontal="center"/>
    </xf>
    <xf numFmtId="0" fontId="25" fillId="0" borderId="0" xfId="7" applyFont="1"/>
    <xf numFmtId="0" fontId="10" fillId="0" borderId="0" xfId="7" quotePrefix="1" applyAlignment="1">
      <alignment horizontal="left"/>
    </xf>
    <xf numFmtId="0" fontId="11" fillId="0" borderId="0" xfId="14" applyFont="1" applyAlignment="1">
      <alignment horizontal="center"/>
    </xf>
    <xf numFmtId="0" fontId="11" fillId="0" borderId="0" xfId="14" quotePrefix="1" applyFont="1" applyAlignment="1">
      <alignment horizontal="center"/>
    </xf>
    <xf numFmtId="0" fontId="11" fillId="0" borderId="0" xfId="14" applyFont="1"/>
    <xf numFmtId="187" fontId="11" fillId="0" borderId="0" xfId="14" applyNumberFormat="1" applyFont="1"/>
    <xf numFmtId="0" fontId="36" fillId="0" borderId="0" xfId="0" applyFont="1"/>
    <xf numFmtId="9" fontId="36" fillId="0" borderId="0" xfId="0" applyNumberFormat="1" applyFont="1"/>
    <xf numFmtId="17" fontId="11" fillId="0" borderId="0" xfId="0" applyNumberFormat="1" applyFont="1"/>
    <xf numFmtId="187" fontId="11" fillId="0" borderId="0" xfId="1" applyNumberFormat="1" applyFont="1"/>
    <xf numFmtId="195" fontId="11" fillId="0" borderId="0" xfId="2" applyNumberFormat="1" applyFont="1"/>
    <xf numFmtId="187" fontId="11" fillId="0" borderId="0" xfId="0" applyNumberFormat="1" applyFont="1"/>
    <xf numFmtId="187" fontId="36" fillId="0" borderId="0" xfId="1" applyNumberFormat="1" applyFont="1"/>
    <xf numFmtId="187" fontId="36" fillId="0" borderId="0" xfId="1" applyNumberFormat="1" applyFont="1" applyFill="1"/>
    <xf numFmtId="0" fontId="11" fillId="0" borderId="11" xfId="0" applyFont="1" applyBorder="1"/>
    <xf numFmtId="187" fontId="11" fillId="0" borderId="11" xfId="1" applyNumberFormat="1" applyFont="1" applyBorder="1"/>
    <xf numFmtId="0" fontId="37" fillId="0" borderId="0" xfId="0" applyFont="1"/>
    <xf numFmtId="187" fontId="11" fillId="0" borderId="11" xfId="1" quotePrefix="1" applyNumberFormat="1" applyFont="1" applyBorder="1" applyAlignment="1">
      <alignment horizontal="left"/>
    </xf>
    <xf numFmtId="195" fontId="11" fillId="0" borderId="11" xfId="2" applyNumberFormat="1" applyFont="1" applyBorder="1"/>
    <xf numFmtId="0" fontId="38" fillId="0" borderId="0" xfId="0" applyFont="1"/>
    <xf numFmtId="0" fontId="39" fillId="0" borderId="0" xfId="0" applyFont="1" applyAlignment="1">
      <alignment horizontal="center"/>
    </xf>
    <xf numFmtId="0" fontId="39" fillId="0" borderId="0" xfId="0" applyFont="1"/>
    <xf numFmtId="0" fontId="40" fillId="0" borderId="0" xfId="0" applyFont="1"/>
    <xf numFmtId="0" fontId="41" fillId="0" borderId="0" xfId="0" applyFont="1"/>
    <xf numFmtId="0" fontId="11" fillId="0" borderId="0" xfId="0" pivotButton="1" applyFont="1"/>
    <xf numFmtId="0" fontId="42" fillId="0" borderId="0" xfId="0" applyFont="1"/>
    <xf numFmtId="0" fontId="43" fillId="0" borderId="0" xfId="0" applyFont="1"/>
    <xf numFmtId="0" fontId="44" fillId="13" borderId="0" xfId="15" applyFont="1" applyFill="1"/>
    <xf numFmtId="0" fontId="11" fillId="0" borderId="0" xfId="15" applyFont="1"/>
    <xf numFmtId="14" fontId="11" fillId="0" borderId="11" xfId="15" applyNumberFormat="1" applyFont="1" applyBorder="1" applyAlignment="1">
      <alignment horizontal="center" vertical="center" textRotation="90"/>
    </xf>
    <xf numFmtId="14" fontId="11" fillId="0" borderId="11" xfId="15" applyNumberFormat="1" applyFont="1" applyFill="1" applyBorder="1" applyAlignment="1">
      <alignment horizontal="center" vertical="center" textRotation="90"/>
    </xf>
    <xf numFmtId="194" fontId="11" fillId="5" borderId="11" xfId="15" applyNumberFormat="1" applyFont="1" applyFill="1" applyBorder="1" applyAlignment="1">
      <alignment textRotation="90"/>
    </xf>
    <xf numFmtId="194" fontId="11" fillId="0" borderId="11" xfId="15" applyNumberFormat="1" applyFont="1" applyBorder="1" applyAlignment="1">
      <alignment textRotation="90"/>
    </xf>
    <xf numFmtId="194" fontId="11" fillId="5" borderId="11" xfId="15" applyNumberFormat="1" applyFont="1" applyFill="1" applyBorder="1"/>
    <xf numFmtId="194" fontId="11" fillId="0" borderId="11" xfId="15" applyNumberFormat="1" applyFont="1" applyBorder="1"/>
    <xf numFmtId="0" fontId="11" fillId="5" borderId="32" xfId="15" applyFont="1" applyFill="1" applyBorder="1"/>
    <xf numFmtId="0" fontId="11" fillId="5" borderId="11" xfId="15" applyFont="1" applyFill="1" applyBorder="1"/>
    <xf numFmtId="196" fontId="11" fillId="0" borderId="0" xfId="15" applyNumberFormat="1" applyFont="1"/>
    <xf numFmtId="9" fontId="0" fillId="9" borderId="0" xfId="2" applyFont="1" applyFill="1"/>
    <xf numFmtId="0" fontId="0" fillId="9" borderId="0" xfId="0" applyFill="1"/>
    <xf numFmtId="9" fontId="0" fillId="0" borderId="0" xfId="2" applyFont="1"/>
    <xf numFmtId="15" fontId="11" fillId="0" borderId="0" xfId="0" applyNumberFormat="1" applyFont="1"/>
    <xf numFmtId="197" fontId="11" fillId="0" borderId="0" xfId="0" applyNumberFormat="1" applyFont="1"/>
    <xf numFmtId="197" fontId="36" fillId="0" borderId="0" xfId="0" applyNumberFormat="1" applyFont="1"/>
    <xf numFmtId="198" fontId="11" fillId="0" borderId="0" xfId="0" applyNumberFormat="1" applyFont="1"/>
    <xf numFmtId="198" fontId="36" fillId="0" borderId="0" xfId="0" applyNumberFormat="1" applyFont="1"/>
    <xf numFmtId="0" fontId="7" fillId="0" borderId="7" xfId="0" applyFont="1" applyBorder="1"/>
    <xf numFmtId="0" fontId="7" fillId="0" borderId="18" xfId="0" applyFont="1" applyBorder="1"/>
    <xf numFmtId="0" fontId="7" fillId="0" borderId="16" xfId="0" applyFont="1" applyBorder="1"/>
    <xf numFmtId="197" fontId="45" fillId="0" borderId="0" xfId="15" applyNumberFormat="1" applyFont="1"/>
    <xf numFmtId="0" fontId="46" fillId="0" borderId="0" xfId="0" applyFont="1"/>
    <xf numFmtId="0" fontId="46" fillId="0" borderId="16" xfId="0" applyFont="1" applyBorder="1"/>
    <xf numFmtId="9" fontId="46" fillId="0" borderId="0" xfId="0" applyNumberFormat="1" applyFont="1"/>
    <xf numFmtId="9" fontId="46" fillId="0" borderId="16" xfId="0" applyNumberFormat="1" applyFont="1" applyBorder="1"/>
    <xf numFmtId="9" fontId="46" fillId="0" borderId="0" xfId="2" applyFont="1"/>
    <xf numFmtId="0" fontId="11" fillId="0" borderId="7" xfId="0" applyFont="1" applyBorder="1" applyAlignment="1">
      <alignment horizontal="center"/>
    </xf>
    <xf numFmtId="9" fontId="47" fillId="0" borderId="0" xfId="0" applyNumberFormat="1" applyFont="1" applyBorder="1"/>
    <xf numFmtId="0" fontId="55" fillId="0" borderId="0" xfId="0" quotePrefix="1" applyFont="1" applyAlignment="1">
      <alignment horizontal="left" vertical="center" indent="2"/>
    </xf>
    <xf numFmtId="0" fontId="11" fillId="0" borderId="7" xfId="0" quotePrefix="1" applyFont="1" applyBorder="1" applyAlignment="1">
      <alignment horizontal="center" wrapText="1"/>
    </xf>
    <xf numFmtId="0" fontId="5" fillId="0" borderId="33" xfId="17" quotePrefix="1" applyFill="1" applyBorder="1" applyAlignment="1">
      <alignment horizontal="left"/>
    </xf>
    <xf numFmtId="0" fontId="5" fillId="0" borderId="33" xfId="17" applyFill="1" applyBorder="1"/>
    <xf numFmtId="0" fontId="36" fillId="0" borderId="0" xfId="17" applyFont="1" applyFill="1" applyBorder="1" applyAlignment="1">
      <alignment horizontal="left"/>
    </xf>
    <xf numFmtId="0" fontId="5" fillId="0" borderId="0" xfId="17"/>
    <xf numFmtId="17" fontId="5" fillId="0" borderId="33" xfId="17" applyNumberFormat="1" applyFill="1" applyBorder="1"/>
    <xf numFmtId="0" fontId="36" fillId="0" borderId="0" xfId="17" applyFont="1" applyFill="1" applyBorder="1"/>
    <xf numFmtId="17" fontId="5" fillId="0" borderId="0" xfId="17" applyNumberFormat="1"/>
    <xf numFmtId="0" fontId="5" fillId="0" borderId="0" xfId="17" applyBorder="1"/>
    <xf numFmtId="0" fontId="5" fillId="0" borderId="0" xfId="17" applyProtection="1"/>
    <xf numFmtId="0" fontId="5" fillId="0" borderId="0" xfId="17" applyProtection="1">
      <protection locked="0"/>
    </xf>
    <xf numFmtId="0" fontId="36" fillId="0" borderId="0" xfId="17" applyFont="1" applyProtection="1">
      <protection locked="0"/>
    </xf>
    <xf numFmtId="0" fontId="36" fillId="0" borderId="0" xfId="17" applyFont="1" applyProtection="1"/>
    <xf numFmtId="0" fontId="5" fillId="0" borderId="33" xfId="17" applyBorder="1" applyProtection="1"/>
    <xf numFmtId="0" fontId="5" fillId="0" borderId="0" xfId="17" quotePrefix="1" applyAlignment="1" applyProtection="1">
      <alignment horizontal="left"/>
    </xf>
    <xf numFmtId="17" fontId="5" fillId="0" borderId="0" xfId="17" applyNumberFormat="1" applyProtection="1"/>
    <xf numFmtId="17" fontId="5" fillId="0" borderId="33" xfId="17" applyNumberFormat="1" applyBorder="1" applyProtection="1"/>
    <xf numFmtId="0" fontId="5" fillId="0" borderId="33" xfId="17" quotePrefix="1" applyBorder="1" applyAlignment="1" applyProtection="1">
      <alignment horizontal="left"/>
    </xf>
    <xf numFmtId="0" fontId="0" fillId="0" borderId="0" xfId="0" applyProtection="1"/>
    <xf numFmtId="0" fontId="61" fillId="0" borderId="0" xfId="0" applyFont="1" applyProtection="1"/>
    <xf numFmtId="0" fontId="0" fillId="0" borderId="7" xfId="0" applyBorder="1" applyProtection="1"/>
    <xf numFmtId="0" fontId="0" fillId="11" borderId="7" xfId="0" applyFill="1" applyBorder="1" applyProtection="1">
      <protection locked="0"/>
    </xf>
    <xf numFmtId="0" fontId="0" fillId="11" borderId="0" xfId="0" applyFill="1" applyProtection="1">
      <protection locked="0"/>
    </xf>
    <xf numFmtId="0" fontId="17" fillId="6" borderId="0" xfId="0" applyFont="1" applyFill="1" applyAlignment="1" applyProtection="1">
      <alignment horizontal="center"/>
      <protection locked="0"/>
    </xf>
    <xf numFmtId="17" fontId="27" fillId="5" borderId="31" xfId="11" applyNumberFormat="1" applyFill="1" applyBorder="1" applyProtection="1">
      <protection locked="0"/>
    </xf>
    <xf numFmtId="194" fontId="11" fillId="13" borderId="0" xfId="15" applyNumberFormat="1" applyFont="1" applyFill="1" applyProtection="1">
      <protection locked="0"/>
    </xf>
    <xf numFmtId="193" fontId="21" fillId="11" borderId="0" xfId="10" applyNumberFormat="1" applyFont="1" applyFill="1" applyProtection="1">
      <protection locked="0"/>
    </xf>
    <xf numFmtId="0" fontId="21" fillId="0" borderId="7" xfId="7" applyFont="1" applyBorder="1" applyProtection="1"/>
    <xf numFmtId="17" fontId="21" fillId="0" borderId="7" xfId="7" applyNumberFormat="1" applyFont="1" applyBorder="1" applyAlignment="1" applyProtection="1">
      <alignment horizontal="center" vertical="center"/>
    </xf>
    <xf numFmtId="0" fontId="26" fillId="9" borderId="0" xfId="7" applyFont="1" applyFill="1" applyProtection="1"/>
    <xf numFmtId="0" fontId="21" fillId="0" borderId="0" xfId="7" applyFont="1" applyProtection="1"/>
    <xf numFmtId="191" fontId="21" fillId="0" borderId="0" xfId="8" applyNumberFormat="1" applyFont="1" applyProtection="1"/>
    <xf numFmtId="0" fontId="21" fillId="11" borderId="0" xfId="7" applyFont="1" applyFill="1" applyProtection="1"/>
    <xf numFmtId="0" fontId="21" fillId="0" borderId="0" xfId="7" quotePrefix="1" applyFont="1" applyAlignment="1" applyProtection="1">
      <alignment horizontal="left"/>
    </xf>
    <xf numFmtId="0" fontId="21" fillId="0" borderId="7" xfId="7" quotePrefix="1" applyFont="1" applyBorder="1" applyAlignment="1" applyProtection="1">
      <alignment horizontal="left"/>
    </xf>
    <xf numFmtId="191" fontId="21" fillId="0" borderId="7" xfId="8" applyNumberFormat="1" applyFont="1" applyBorder="1" applyProtection="1"/>
    <xf numFmtId="0" fontId="21" fillId="0" borderId="8" xfId="7" quotePrefix="1" applyFont="1" applyBorder="1" applyAlignment="1" applyProtection="1">
      <alignment horizontal="left"/>
    </xf>
    <xf numFmtId="191" fontId="21" fillId="0" borderId="8" xfId="8" applyNumberFormat="1" applyFont="1" applyBorder="1" applyProtection="1"/>
    <xf numFmtId="0" fontId="24" fillId="0" borderId="0" xfId="7" quotePrefix="1" applyFont="1" applyAlignment="1" applyProtection="1">
      <alignment horizontal="left"/>
    </xf>
    <xf numFmtId="190" fontId="25" fillId="0" borderId="0" xfId="4" applyNumberFormat="1" applyFont="1" applyAlignment="1" applyProtection="1">
      <alignment horizontal="right"/>
    </xf>
    <xf numFmtId="0" fontId="10" fillId="0" borderId="9" xfId="7" applyFont="1" applyBorder="1" applyAlignment="1" applyProtection="1">
      <alignment horizontal="center"/>
    </xf>
    <xf numFmtId="0" fontId="21" fillId="0" borderId="0" xfId="7" applyFont="1" applyAlignment="1" applyProtection="1">
      <alignment horizontal="center"/>
    </xf>
    <xf numFmtId="0" fontId="21" fillId="0" borderId="9" xfId="7" applyFont="1" applyBorder="1" applyProtection="1"/>
    <xf numFmtId="0" fontId="21" fillId="10" borderId="0" xfId="7" applyFont="1" applyFill="1" applyProtection="1">
      <protection locked="0"/>
    </xf>
    <xf numFmtId="0" fontId="62" fillId="0" borderId="0" xfId="11" applyFont="1"/>
    <xf numFmtId="0" fontId="63" fillId="0" borderId="0" xfId="11" applyFont="1"/>
    <xf numFmtId="0" fontId="64" fillId="0" borderId="0" xfId="11" applyFont="1"/>
    <xf numFmtId="0" fontId="27" fillId="0" borderId="18" xfId="11" applyBorder="1"/>
    <xf numFmtId="0" fontId="63" fillId="11" borderId="30" xfId="11" applyFont="1" applyFill="1" applyBorder="1" applyProtection="1">
      <protection locked="0"/>
    </xf>
    <xf numFmtId="0" fontId="65" fillId="0" borderId="7" xfId="11" applyFont="1" applyBorder="1" applyAlignment="1">
      <alignment horizontal="center"/>
    </xf>
    <xf numFmtId="0" fontId="63" fillId="0" borderId="0" xfId="11" applyFont="1" applyBorder="1"/>
    <xf numFmtId="0" fontId="63" fillId="0" borderId="7" xfId="11" applyFont="1" applyBorder="1"/>
    <xf numFmtId="0" fontId="27" fillId="0" borderId="16" xfId="11" applyBorder="1"/>
    <xf numFmtId="0" fontId="63" fillId="0" borderId="16" xfId="11" applyFont="1" applyBorder="1"/>
    <xf numFmtId="0" fontId="27" fillId="0" borderId="16" xfId="11" quotePrefix="1" applyBorder="1" applyAlignment="1">
      <alignment horizontal="left"/>
    </xf>
    <xf numFmtId="0" fontId="63" fillId="0" borderId="16" xfId="11" quotePrefix="1" applyFont="1" applyBorder="1" applyAlignment="1">
      <alignment horizontal="left"/>
    </xf>
    <xf numFmtId="0" fontId="63" fillId="0" borderId="29" xfId="11" applyFont="1" applyBorder="1" applyProtection="1">
      <protection hidden="1"/>
    </xf>
    <xf numFmtId="0" fontId="66" fillId="0" borderId="0" xfId="11" applyFont="1" applyProtection="1">
      <protection hidden="1"/>
    </xf>
    <xf numFmtId="0" fontId="4" fillId="0" borderId="0" xfId="0" pivotButton="1" applyFont="1"/>
    <xf numFmtId="0" fontId="4" fillId="0" borderId="0" xfId="0" applyFont="1"/>
    <xf numFmtId="17" fontId="4" fillId="0" borderId="0" xfId="0" applyNumberFormat="1" applyFont="1"/>
    <xf numFmtId="187" fontId="4" fillId="0" borderId="0" xfId="0" applyNumberFormat="1" applyFont="1"/>
    <xf numFmtId="0" fontId="68" fillId="0" borderId="0" xfId="0" applyFont="1"/>
    <xf numFmtId="0" fontId="68" fillId="0" borderId="0" xfId="0" quotePrefix="1" applyFont="1" applyAlignment="1">
      <alignment horizontal="left"/>
    </xf>
    <xf numFmtId="0" fontId="69" fillId="0" borderId="0" xfId="0" quotePrefix="1" applyFont="1" applyAlignment="1">
      <alignment horizontal="left"/>
    </xf>
    <xf numFmtId="0" fontId="57" fillId="0" borderId="0" xfId="16" quotePrefix="1" applyAlignment="1">
      <alignment horizontal="left"/>
    </xf>
    <xf numFmtId="0" fontId="70" fillId="0" borderId="0" xfId="0" applyFont="1"/>
    <xf numFmtId="0" fontId="4" fillId="0" borderId="0" xfId="0" quotePrefix="1" applyFont="1" applyAlignment="1">
      <alignment horizontal="left" vertical="center" indent="2"/>
    </xf>
    <xf numFmtId="0" fontId="71" fillId="0" borderId="0" xfId="0" quotePrefix="1" applyFont="1" applyAlignment="1">
      <alignment horizontal="left" vertical="center" indent="2"/>
    </xf>
    <xf numFmtId="0" fontId="0" fillId="0" borderId="0" xfId="0" quotePrefix="1" applyFont="1" applyAlignment="1">
      <alignment horizontal="left" vertical="center" indent="2"/>
    </xf>
    <xf numFmtId="0" fontId="3" fillId="0" borderId="0" xfId="18"/>
    <xf numFmtId="0" fontId="36" fillId="0" borderId="0" xfId="18" applyFont="1"/>
    <xf numFmtId="0" fontId="43" fillId="0" borderId="0" xfId="18" applyFont="1"/>
    <xf numFmtId="17" fontId="3" fillId="0" borderId="0" xfId="18" applyNumberFormat="1"/>
    <xf numFmtId="0" fontId="43" fillId="0" borderId="0" xfId="18" applyFont="1" applyProtection="1">
      <protection locked="0"/>
    </xf>
    <xf numFmtId="0" fontId="3" fillId="0" borderId="0" xfId="18" applyProtection="1">
      <protection locked="0"/>
    </xf>
    <xf numFmtId="0" fontId="36" fillId="0" borderId="0" xfId="18" applyFont="1" applyProtection="1">
      <protection locked="0"/>
    </xf>
    <xf numFmtId="0" fontId="3" fillId="0" borderId="0" xfId="18" applyProtection="1"/>
    <xf numFmtId="0" fontId="36" fillId="0" borderId="0" xfId="18" applyFont="1" applyProtection="1"/>
    <xf numFmtId="17" fontId="3" fillId="0" borderId="16" xfId="18" applyNumberFormat="1" applyBorder="1"/>
    <xf numFmtId="0" fontId="44" fillId="0" borderId="18" xfId="18" applyFont="1" applyBorder="1" applyAlignment="1">
      <alignment horizontal="center"/>
    </xf>
    <xf numFmtId="0" fontId="44" fillId="0" borderId="7" xfId="18" quotePrefix="1" applyFont="1" applyBorder="1" applyAlignment="1"/>
    <xf numFmtId="0" fontId="3" fillId="0" borderId="0" xfId="18" applyBorder="1"/>
    <xf numFmtId="187" fontId="36" fillId="0" borderId="0" xfId="20" applyNumberFormat="1" applyFont="1"/>
    <xf numFmtId="187" fontId="43" fillId="0" borderId="0" xfId="20" applyNumberFormat="1" applyFont="1"/>
    <xf numFmtId="0" fontId="43" fillId="0" borderId="0" xfId="19" applyFont="1"/>
    <xf numFmtId="0" fontId="2" fillId="0" borderId="18" xfId="19" applyFont="1" applyBorder="1"/>
    <xf numFmtId="0" fontId="2" fillId="0" borderId="30" xfId="19" applyFont="1" applyBorder="1"/>
    <xf numFmtId="0" fontId="2" fillId="0" borderId="7" xfId="19" applyFont="1" applyBorder="1"/>
    <xf numFmtId="0" fontId="2" fillId="0" borderId="0" xfId="19" applyFont="1"/>
    <xf numFmtId="0" fontId="2" fillId="0" borderId="16" xfId="19" applyFont="1" applyBorder="1"/>
    <xf numFmtId="187" fontId="2" fillId="0" borderId="29" xfId="20" applyNumberFormat="1" applyFont="1" applyBorder="1"/>
    <xf numFmtId="187" fontId="2" fillId="0" borderId="0" xfId="20" applyNumberFormat="1" applyFont="1"/>
    <xf numFmtId="0" fontId="46" fillId="0" borderId="0" xfId="19" applyFont="1"/>
    <xf numFmtId="0" fontId="75" fillId="0" borderId="0" xfId="19" applyFont="1"/>
    <xf numFmtId="0" fontId="76" fillId="0" borderId="0" xfId="19" applyFont="1"/>
    <xf numFmtId="0" fontId="46" fillId="0" borderId="18" xfId="19" applyFont="1" applyBorder="1"/>
    <xf numFmtId="0" fontId="46" fillId="0" borderId="30" xfId="19" applyFont="1" applyBorder="1" applyAlignment="1">
      <alignment horizontal="center"/>
    </xf>
    <xf numFmtId="0" fontId="46" fillId="0" borderId="7" xfId="19" applyFont="1" applyBorder="1" applyAlignment="1">
      <alignment horizontal="center"/>
    </xf>
    <xf numFmtId="0" fontId="46" fillId="0" borderId="16" xfId="19" applyFont="1" applyBorder="1"/>
    <xf numFmtId="187" fontId="46" fillId="0" borderId="29" xfId="20" applyNumberFormat="1" applyFont="1" applyBorder="1"/>
    <xf numFmtId="187" fontId="46" fillId="0" borderId="0" xfId="20" applyNumberFormat="1" applyFont="1"/>
    <xf numFmtId="187" fontId="76" fillId="0" borderId="0" xfId="20" applyNumberFormat="1" applyFont="1"/>
    <xf numFmtId="187" fontId="46" fillId="0" borderId="0" xfId="19" applyNumberFormat="1" applyFont="1"/>
    <xf numFmtId="0" fontId="46" fillId="0" borderId="16" xfId="19" quotePrefix="1" applyFont="1" applyBorder="1" applyAlignment="1">
      <alignment horizontal="left"/>
    </xf>
    <xf numFmtId="0" fontId="76" fillId="0" borderId="0" xfId="19" quotePrefix="1" applyFont="1" applyAlignment="1">
      <alignment horizontal="left"/>
    </xf>
    <xf numFmtId="0" fontId="46" fillId="11" borderId="0" xfId="19" applyFont="1" applyFill="1" applyProtection="1">
      <protection locked="0"/>
    </xf>
    <xf numFmtId="0" fontId="36" fillId="0" borderId="0" xfId="19" applyFont="1" applyProtection="1">
      <protection locked="0"/>
    </xf>
    <xf numFmtId="0" fontId="11" fillId="11" borderId="0" xfId="0" applyFont="1" applyFill="1" applyProtection="1">
      <protection locked="0"/>
    </xf>
    <xf numFmtId="0" fontId="50" fillId="0" borderId="0" xfId="21" quotePrefix="1" applyFont="1" applyAlignment="1">
      <alignment horizontal="left"/>
    </xf>
    <xf numFmtId="0" fontId="1" fillId="0" borderId="0" xfId="21" applyFont="1"/>
    <xf numFmtId="0" fontId="55" fillId="0" borderId="0" xfId="21" quotePrefix="1" applyFont="1" applyAlignment="1">
      <alignment horizontal="left" vertical="center" indent="2"/>
    </xf>
    <xf numFmtId="0" fontId="55" fillId="0" borderId="0" xfId="21" applyFont="1" applyAlignment="1">
      <alignment horizontal="left" vertical="center" indent="2"/>
    </xf>
    <xf numFmtId="0" fontId="1" fillId="0" borderId="0" xfId="21" quotePrefix="1" applyFont="1" applyAlignment="1">
      <alignment horizontal="left"/>
    </xf>
    <xf numFmtId="0" fontId="60" fillId="0" borderId="0" xfId="21" quotePrefix="1" applyFont="1" applyAlignment="1">
      <alignment horizontal="left"/>
    </xf>
    <xf numFmtId="0" fontId="38" fillId="0" borderId="0" xfId="21" applyFont="1"/>
    <xf numFmtId="0" fontId="48" fillId="0" borderId="0" xfId="21" quotePrefix="1" applyFont="1" applyAlignment="1">
      <alignment horizontal="left"/>
    </xf>
    <xf numFmtId="0" fontId="48" fillId="0" borderId="0" xfId="21" applyFont="1"/>
    <xf numFmtId="0" fontId="52" fillId="0" borderId="0" xfId="21" applyFont="1" applyAlignment="1">
      <alignment horizontal="left" vertical="center" indent="2"/>
    </xf>
    <xf numFmtId="0" fontId="54" fillId="0" borderId="0" xfId="21" applyFont="1"/>
    <xf numFmtId="0" fontId="6" fillId="0" borderId="0" xfId="21" quotePrefix="1" applyAlignment="1">
      <alignment horizontal="left"/>
    </xf>
    <xf numFmtId="0" fontId="6" fillId="0" borderId="0" xfId="21"/>
    <xf numFmtId="0" fontId="58" fillId="0" borderId="0" xfId="21" quotePrefix="1" applyFont="1" applyAlignment="1">
      <alignment horizontal="left"/>
    </xf>
    <xf numFmtId="0" fontId="52" fillId="0" borderId="0" xfId="21" quotePrefix="1" applyFont="1" applyAlignment="1">
      <alignment horizontal="left" vertical="center" indent="2"/>
    </xf>
    <xf numFmtId="0" fontId="43" fillId="0" borderId="0" xfId="21" quotePrefix="1" applyFont="1" applyAlignment="1">
      <alignment horizontal="left"/>
    </xf>
    <xf numFmtId="0" fontId="51" fillId="0" borderId="0" xfId="21" quotePrefix="1" applyFont="1" applyAlignment="1">
      <alignment horizontal="left"/>
    </xf>
    <xf numFmtId="0" fontId="51" fillId="0" borderId="0" xfId="21" quotePrefix="1" applyFont="1" applyAlignment="1">
      <alignment horizontal="left" vertical="center" indent="2"/>
    </xf>
    <xf numFmtId="0" fontId="41" fillId="0" borderId="0" xfId="21" quotePrefix="1" applyFont="1" applyAlignment="1">
      <alignment horizontal="left"/>
    </xf>
    <xf numFmtId="0" fontId="7" fillId="0" borderId="0" xfId="21" applyFont="1"/>
    <xf numFmtId="0" fontId="77" fillId="0" borderId="0" xfId="21" quotePrefix="1" applyFont="1" applyAlignment="1">
      <alignment horizontal="left" vertical="center" indent="2"/>
    </xf>
    <xf numFmtId="0" fontId="7" fillId="0" borderId="0" xfId="21" applyFont="1" applyAlignment="1">
      <alignment vertical="center"/>
    </xf>
    <xf numFmtId="0" fontId="77" fillId="0" borderId="0" xfId="21" applyFont="1" applyAlignment="1">
      <alignment horizontal="left" vertical="center" indent="2"/>
    </xf>
    <xf numFmtId="0" fontId="7" fillId="0" borderId="0" xfId="21" quotePrefix="1" applyFont="1" applyAlignment="1">
      <alignment horizontal="left"/>
    </xf>
    <xf numFmtId="0" fontId="79" fillId="0" borderId="0" xfId="16" applyFont="1"/>
    <xf numFmtId="0" fontId="5" fillId="0" borderId="34" xfId="17" applyBorder="1" applyAlignment="1" applyProtection="1">
      <alignment horizontal="center"/>
    </xf>
  </cellXfs>
  <cellStyles count="22">
    <cellStyle name="Comma" xfId="1" builtinId="3"/>
    <cellStyle name="Comma 2" xfId="4"/>
    <cellStyle name="Comma 3" xfId="9"/>
    <cellStyle name="Comma 4" xfId="20"/>
    <cellStyle name="Currency 2" xfId="8"/>
    <cellStyle name="Hyperlink" xfId="16" builtinId="8"/>
    <cellStyle name="Normal" xfId="0" builtinId="0"/>
    <cellStyle name="Normal 2" xfId="3"/>
    <cellStyle name="Normal 2 2" xfId="15"/>
    <cellStyle name="Normal 2 4" xfId="11"/>
    <cellStyle name="Normal 3" xfId="7"/>
    <cellStyle name="Normal 3 2" xfId="10"/>
    <cellStyle name="Normal 3 3" xfId="21"/>
    <cellStyle name="Normal 4" xfId="5"/>
    <cellStyle name="Normal 5" xfId="14"/>
    <cellStyle name="Normal 6" xfId="17"/>
    <cellStyle name="Normal 6 3" xfId="12"/>
    <cellStyle name="Normal 65" xfId="6"/>
    <cellStyle name="Normal 7" xfId="18"/>
    <cellStyle name="Normal 8" xfId="19"/>
    <cellStyle name="Percent" xfId="2" builtinId="5"/>
    <cellStyle name="Percent 2" xfId="13"/>
  </cellStyles>
  <dxfs count="109">
    <dxf>
      <font>
        <color rgb="FFFF0000"/>
      </font>
      <fill>
        <patternFill>
          <bgColor theme="9" tint="0.59996337778862885"/>
        </patternFill>
      </fill>
    </dxf>
    <dxf>
      <numFmt numFmtId="187" formatCode="_(* #,##0_);_(* \(#,##0\);_(* &quot;-&quot;??_);_(@_)"/>
    </dxf>
    <dxf>
      <numFmt numFmtId="187" formatCode="_(* #,##0_);_(* \(#,##0\);_(* &quot;-&quot;??_);_(@_)"/>
    </dxf>
    <dxf>
      <font>
        <sz val="15"/>
      </font>
    </dxf>
    <dxf>
      <font>
        <sz val="15"/>
      </font>
    </dxf>
    <dxf>
      <font>
        <sz val="15"/>
      </font>
    </dxf>
    <dxf>
      <font>
        <sz val="15"/>
      </font>
    </dxf>
    <dxf>
      <font>
        <sz val="15"/>
      </font>
    </dxf>
    <dxf>
      <font>
        <sz val="15"/>
      </font>
    </dxf>
    <dxf>
      <font>
        <sz val="15"/>
      </font>
    </dxf>
    <dxf>
      <font>
        <sz val="15"/>
      </font>
    </dxf>
    <dxf>
      <font>
        <sz val="15"/>
      </font>
    </dxf>
    <dxf>
      <font>
        <sz val="15"/>
      </font>
    </dxf>
    <dxf>
      <font>
        <sz val="15"/>
      </font>
    </dxf>
    <dxf>
      <font>
        <sz val="15"/>
      </font>
    </dxf>
    <dxf>
      <numFmt numFmtId="187" formatCode="_(* #,##0_);_(* \(#,##0\);_(* &quot;-&quot;??_);_(@_)"/>
    </dxf>
    <dxf>
      <numFmt numFmtId="187" formatCode="_(* #,##0_);_(* \(#,##0\);_(* &quot;-&quot;??_);_(@_)"/>
    </dxf>
    <dxf>
      <numFmt numFmtId="187" formatCode="_(* #,##0_);_(* \(#,##0\);_(* &quot;-&quot;??_);_(@_)"/>
    </dxf>
    <dxf>
      <font>
        <sz val="15"/>
      </font>
    </dxf>
    <dxf>
      <font>
        <sz val="15"/>
      </font>
    </dxf>
    <dxf>
      <font>
        <sz val="15"/>
      </font>
    </dxf>
    <dxf>
      <font>
        <sz val="15"/>
      </font>
    </dxf>
    <dxf>
      <font>
        <sz val="15"/>
      </font>
    </dxf>
    <dxf>
      <font>
        <sz val="15"/>
      </font>
    </dxf>
    <dxf>
      <font>
        <sz val="15"/>
      </font>
    </dxf>
    <dxf>
      <font>
        <sz val="15"/>
      </font>
    </dxf>
    <dxf>
      <font>
        <sz val="15"/>
      </font>
    </dxf>
    <dxf>
      <font>
        <sz val="15"/>
      </font>
    </dxf>
    <dxf>
      <numFmt numFmtId="187" formatCode="_(* #,##0_);_(* \(#,##0\);_(* &quot;-&quot;??_);_(@_)"/>
    </dxf>
    <dxf>
      <font>
        <color theme="9"/>
      </font>
    </dxf>
    <dxf>
      <font>
        <color rgb="FFFF0000"/>
      </font>
    </dxf>
    <dxf>
      <font>
        <color theme="9"/>
      </font>
    </dxf>
    <dxf>
      <font>
        <color rgb="FFFF0000"/>
      </font>
    </dxf>
    <dxf>
      <font>
        <color theme="9"/>
      </font>
    </dxf>
    <dxf>
      <font>
        <color rgb="FFFF0000"/>
      </font>
    </dxf>
    <dxf>
      <font>
        <color theme="9"/>
      </font>
    </dxf>
    <dxf>
      <font>
        <color rgb="FFFF0000"/>
      </font>
    </dxf>
    <dxf>
      <font>
        <color theme="5"/>
      </font>
    </dxf>
    <dxf>
      <font>
        <color theme="5"/>
      </font>
    </dxf>
    <dxf>
      <font>
        <color theme="5"/>
      </font>
    </dxf>
    <dxf>
      <font>
        <color theme="5"/>
      </font>
    </dxf>
    <dxf>
      <border>
        <left style="dashDot">
          <color auto="1"/>
        </left>
        <right style="dashDot">
          <color auto="1"/>
        </right>
        <vertical/>
        <horizontal/>
      </border>
    </dxf>
    <dxf>
      <border>
        <left style="dashDot">
          <color auto="1"/>
        </left>
        <right style="dashDot">
          <color auto="1"/>
        </right>
        <vertical/>
        <horizontal/>
      </border>
    </dxf>
    <dxf>
      <font>
        <color rgb="FF00B050"/>
      </font>
    </dxf>
    <dxf>
      <font>
        <color rgb="FFFF0000"/>
      </font>
    </dxf>
    <dxf>
      <border>
        <left style="dashDot">
          <color auto="1"/>
        </left>
        <right style="dashDot">
          <color auto="1"/>
        </right>
        <vertical/>
        <horizontal/>
      </border>
    </dxf>
    <dxf>
      <border>
        <left style="dashDot">
          <color auto="1"/>
        </left>
        <right style="dashDot">
          <color auto="1"/>
        </right>
        <vertical/>
        <horizontal/>
      </border>
    </dxf>
    <dxf>
      <font>
        <color rgb="FF00B050"/>
      </font>
    </dxf>
    <dxf>
      <font>
        <color rgb="FFFF0000"/>
      </font>
    </dxf>
    <dxf>
      <border>
        <left style="dashDot">
          <color auto="1"/>
        </left>
        <right style="dashDot">
          <color auto="1"/>
        </right>
        <vertical/>
        <horizontal/>
      </border>
    </dxf>
    <dxf>
      <border>
        <left style="dashDot">
          <color auto="1"/>
        </left>
        <right style="dashDot">
          <color auto="1"/>
        </right>
        <vertical/>
        <horizontal/>
      </border>
    </dxf>
    <dxf>
      <font>
        <color rgb="FF00B050"/>
      </font>
    </dxf>
    <dxf>
      <font>
        <color rgb="FFFF0000"/>
      </font>
    </dxf>
    <dxf>
      <border>
        <left style="dashDot">
          <color auto="1"/>
        </left>
        <right style="dashDot">
          <color auto="1"/>
        </right>
        <vertical/>
        <horizontal/>
      </border>
    </dxf>
    <dxf>
      <border>
        <left style="dashDot">
          <color auto="1"/>
        </left>
        <right style="dashDot">
          <color auto="1"/>
        </right>
        <vertical/>
        <horizontal/>
      </border>
    </dxf>
    <dxf>
      <font>
        <color rgb="FF00B050"/>
      </font>
    </dxf>
    <dxf>
      <font>
        <color rgb="FFFF0000"/>
      </font>
    </dxf>
    <dxf>
      <fill>
        <patternFill>
          <bgColor theme="7" tint="0.59996337778862885"/>
        </patternFill>
      </fill>
      <border>
        <left style="dashDotDot">
          <color auto="1"/>
        </left>
        <right style="dashDotDot">
          <color auto="1"/>
        </right>
        <vertical/>
        <horizontal/>
      </border>
    </dxf>
    <dxf>
      <font>
        <color rgb="FFFF0000"/>
      </font>
      <fill>
        <patternFill patternType="none">
          <bgColor auto="1"/>
        </patternFill>
      </fill>
    </dxf>
    <dxf>
      <font>
        <color rgb="FFFFFF00"/>
      </font>
      <fill>
        <patternFill patternType="none">
          <bgColor auto="1"/>
        </patternFill>
      </fill>
    </dxf>
    <dxf>
      <font>
        <color rgb="FF00B050"/>
      </font>
      <fill>
        <patternFill patternType="none">
          <bgColor auto="1"/>
        </patternFill>
      </fill>
    </dxf>
    <dxf>
      <font>
        <color theme="0"/>
      </font>
    </dxf>
    <dxf>
      <border>
        <left style="dotted">
          <color auto="1"/>
        </left>
        <right style="dotted">
          <color auto="1"/>
        </right>
        <top style="dotted">
          <color auto="1"/>
        </top>
        <bottom style="dotted">
          <color auto="1"/>
        </bottom>
        <vertical/>
        <horizontal/>
      </border>
    </dxf>
    <dxf>
      <fill>
        <patternFill>
          <bgColor rgb="FFFF0000"/>
        </patternFill>
      </fill>
    </dxf>
    <dxf>
      <fill>
        <patternFill>
          <bgColor rgb="FF00B050"/>
        </patternFill>
      </fill>
      <border>
        <left/>
        <right/>
        <top/>
        <bottom/>
      </border>
    </dxf>
    <dxf>
      <fill>
        <patternFill>
          <bgColor rgb="FFFF0000"/>
        </patternFill>
      </fill>
      <border>
        <left/>
        <right/>
        <top/>
        <bottom/>
      </border>
    </dxf>
    <dxf>
      <fill>
        <patternFill>
          <bgColor theme="0" tint="-4.9989318521683403E-2"/>
        </patternFill>
      </fill>
      <border>
        <left style="dashDotDot">
          <color auto="1"/>
        </left>
        <right style="dashDotDot">
          <color auto="1"/>
        </right>
        <vertical/>
        <horizontal/>
      </border>
    </dxf>
    <dxf>
      <font>
        <sz val="15"/>
      </font>
    </dxf>
    <dxf>
      <font>
        <sz val="15"/>
      </font>
    </dxf>
    <dxf>
      <font>
        <sz val="15"/>
      </font>
    </dxf>
    <dxf>
      <font>
        <sz val="15"/>
      </font>
    </dxf>
    <dxf>
      <font>
        <sz val="15"/>
      </font>
    </dxf>
    <dxf>
      <font>
        <sz val="15"/>
      </font>
    </dxf>
    <dxf>
      <font>
        <sz val="15"/>
      </font>
    </dxf>
    <dxf>
      <font>
        <sz val="15"/>
      </font>
    </dxf>
    <dxf>
      <font>
        <sz val="15"/>
      </font>
    </dxf>
    <dxf>
      <font>
        <name val="Tahoma"/>
        <scheme val="major"/>
      </font>
    </dxf>
    <dxf>
      <font>
        <name val="Tahoma"/>
        <scheme val="major"/>
      </font>
    </dxf>
    <dxf>
      <font>
        <name val="Tahoma"/>
        <scheme val="major"/>
      </font>
    </dxf>
    <dxf>
      <font>
        <name val="Tahoma"/>
        <scheme val="major"/>
      </font>
    </dxf>
    <dxf>
      <font>
        <name val="Tahoma"/>
        <scheme val="major"/>
      </font>
    </dxf>
    <dxf>
      <font>
        <name val="Tahoma"/>
        <scheme val="major"/>
      </font>
    </dxf>
    <dxf>
      <font>
        <name val="Tahoma"/>
        <scheme val="major"/>
      </font>
    </dxf>
    <dxf>
      <font>
        <name val="Tahoma"/>
        <scheme val="major"/>
      </font>
    </dxf>
    <dxf>
      <font>
        <name val="Tahoma"/>
        <scheme val="major"/>
      </font>
    </dxf>
    <dxf>
      <numFmt numFmtId="190" formatCode="_-* #,##0_-;\-* #,##0_-;_-* &quot;-&quot;??_-;_-@_-"/>
    </dxf>
    <dxf>
      <font>
        <sz val="15"/>
      </font>
    </dxf>
    <dxf>
      <font>
        <sz val="15"/>
      </font>
    </dxf>
    <dxf>
      <font>
        <sz val="15"/>
      </font>
    </dxf>
    <dxf>
      <font>
        <sz val="15"/>
      </font>
    </dxf>
    <dxf>
      <font>
        <sz val="15"/>
      </font>
    </dxf>
    <dxf>
      <font>
        <sz val="15"/>
      </font>
    </dxf>
    <dxf>
      <font>
        <sz val="15"/>
      </font>
    </dxf>
    <dxf>
      <font>
        <sz val="15"/>
      </font>
    </dxf>
    <dxf>
      <font>
        <sz val="15"/>
      </font>
    </dxf>
    <dxf>
      <font>
        <sz val="15"/>
      </font>
    </dxf>
    <dxf>
      <font>
        <sz val="15"/>
      </font>
    </dxf>
    <dxf>
      <font>
        <name val="Tahoma"/>
        <scheme val="major"/>
      </font>
    </dxf>
    <dxf>
      <font>
        <name val="Tahoma"/>
        <scheme val="major"/>
      </font>
    </dxf>
    <dxf>
      <font>
        <name val="Tahoma"/>
        <scheme val="major"/>
      </font>
    </dxf>
    <dxf>
      <font>
        <name val="Tahoma"/>
        <scheme val="major"/>
      </font>
    </dxf>
    <dxf>
      <font>
        <name val="Tahoma"/>
        <scheme val="major"/>
      </font>
    </dxf>
    <dxf>
      <font>
        <name val="Tahoma"/>
        <scheme val="major"/>
      </font>
    </dxf>
    <dxf>
      <font>
        <name val="Tahoma"/>
        <scheme val="major"/>
      </font>
    </dxf>
    <dxf>
      <font>
        <name val="Tahoma"/>
        <scheme val="major"/>
      </font>
    </dxf>
    <dxf>
      <font>
        <name val="Tahoma"/>
        <scheme val="major"/>
      </font>
    </dxf>
    <dxf>
      <font>
        <name val="Tahoma"/>
        <scheme val="major"/>
      </font>
    </dxf>
    <dxf>
      <font>
        <name val="Tahoma"/>
        <scheme val="major"/>
      </font>
    </dxf>
    <dxf>
      <numFmt numFmtId="187"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pivotCacheDefinition" Target="pivotCache/pivotCacheDefinition5.xml"/><Relationship Id="rId68" Type="http://schemas.openxmlformats.org/officeDocument/2006/relationships/pivotCacheDefinition" Target="pivotCache/pivotCacheDefinition10.xml"/><Relationship Id="rId76" Type="http://schemas.microsoft.com/office/2007/relationships/slicerCache" Target="slicerCaches/slicerCache8.xml"/><Relationship Id="rId84" Type="http://schemas.microsoft.com/office/2011/relationships/timelineCache" Target="timelineCaches/timelineCache1.xml"/><Relationship Id="rId89" Type="http://schemas.microsoft.com/office/2011/relationships/timelineCache" Target="timelineCaches/timelineCache6.xml"/><Relationship Id="rId7" Type="http://schemas.openxmlformats.org/officeDocument/2006/relationships/worksheet" Target="worksheets/sheet7.xml"/><Relationship Id="rId71" Type="http://schemas.microsoft.com/office/2007/relationships/slicerCache" Target="slicerCaches/slicerCache3.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2.xml"/><Relationship Id="rId66" Type="http://schemas.openxmlformats.org/officeDocument/2006/relationships/pivotCacheDefinition" Target="pivotCache/pivotCacheDefinition8.xml"/><Relationship Id="rId74" Type="http://schemas.microsoft.com/office/2007/relationships/slicerCache" Target="slicerCaches/slicerCache6.xml"/><Relationship Id="rId79" Type="http://schemas.microsoft.com/office/2007/relationships/slicerCache" Target="slicerCaches/slicerCache11.xml"/><Relationship Id="rId87" Type="http://schemas.microsoft.com/office/2011/relationships/timelineCache" Target="timelineCaches/timelineCache4.xml"/><Relationship Id="rId5" Type="http://schemas.openxmlformats.org/officeDocument/2006/relationships/worksheet" Target="worksheets/sheet5.xml"/><Relationship Id="rId61" Type="http://schemas.openxmlformats.org/officeDocument/2006/relationships/pivotCacheDefinition" Target="pivotCache/pivotCacheDefinition3.xml"/><Relationship Id="rId82" Type="http://schemas.microsoft.com/office/2007/relationships/slicerCache" Target="slicerCaches/slicerCache14.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pivotCacheDefinition" Target="pivotCache/pivotCacheDefinition6.xml"/><Relationship Id="rId69" Type="http://schemas.microsoft.com/office/2007/relationships/slicerCache" Target="slicerCaches/slicerCache1.xml"/><Relationship Id="rId77" Type="http://schemas.microsoft.com/office/2007/relationships/slicerCache" Target="slicerCaches/slicerCache9.xml"/><Relationship Id="rId8" Type="http://schemas.openxmlformats.org/officeDocument/2006/relationships/worksheet" Target="worksheets/sheet8.xml"/><Relationship Id="rId51" Type="http://schemas.openxmlformats.org/officeDocument/2006/relationships/worksheet" Target="worksheets/sheet51.xml"/><Relationship Id="rId72" Type="http://schemas.microsoft.com/office/2007/relationships/slicerCache" Target="slicerCaches/slicerCache4.xml"/><Relationship Id="rId80" Type="http://schemas.microsoft.com/office/2007/relationships/slicerCache" Target="slicerCaches/slicerCache12.xml"/><Relationship Id="rId85" Type="http://schemas.microsoft.com/office/2011/relationships/timelineCache" Target="timelineCaches/timelineCache2.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pivotCacheDefinition" Target="pivotCache/pivotCacheDefinition1.xml"/><Relationship Id="rId67" Type="http://schemas.openxmlformats.org/officeDocument/2006/relationships/pivotCacheDefinition" Target="pivotCache/pivotCacheDefinition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pivotCacheDefinition" Target="pivotCache/pivotCacheDefinition4.xml"/><Relationship Id="rId70" Type="http://schemas.microsoft.com/office/2007/relationships/slicerCache" Target="slicerCaches/slicerCache2.xml"/><Relationship Id="rId75" Type="http://schemas.microsoft.com/office/2007/relationships/slicerCache" Target="slicerCaches/slicerCache7.xml"/><Relationship Id="rId83" Type="http://schemas.microsoft.com/office/2007/relationships/slicerCache" Target="slicerCaches/slicerCache15.xml"/><Relationship Id="rId88" Type="http://schemas.microsoft.com/office/2011/relationships/timelineCache" Target="timelineCaches/timelineCache5.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pivotCacheDefinition" Target="pivotCache/pivotCacheDefinition2.xml"/><Relationship Id="rId65" Type="http://schemas.openxmlformats.org/officeDocument/2006/relationships/pivotCacheDefinition" Target="pivotCache/pivotCacheDefinition7.xml"/><Relationship Id="rId73" Type="http://schemas.microsoft.com/office/2007/relationships/slicerCache" Target="slicerCaches/slicerCache5.xml"/><Relationship Id="rId78" Type="http://schemas.microsoft.com/office/2007/relationships/slicerCache" Target="slicerCaches/slicerCache10.xml"/><Relationship Id="rId81" Type="http://schemas.microsoft.com/office/2007/relationships/slicerCache" Target="slicerCaches/slicerCache13.xml"/><Relationship Id="rId86" Type="http://schemas.microsoft.com/office/2011/relationships/timelineCache" Target="timelineCaches/timelineCache3.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30.xml"/><Relationship Id="rId1" Type="http://schemas.microsoft.com/office/2011/relationships/chartStyle" Target="style30.xml"/><Relationship Id="rId4" Type="http://schemas.openxmlformats.org/officeDocument/2006/relationships/image" Target="../media/image6.png"/></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2.xml.rels><?xml version="1.0" encoding="UTF-8" standalone="yes"?>
<Relationships xmlns="http://schemas.openxmlformats.org/package/2006/relationships"><Relationship Id="rId3" Type="http://schemas.openxmlformats.org/officeDocument/2006/relationships/image" Target="../media/image8.png"/><Relationship Id="rId2" Type="http://schemas.microsoft.com/office/2011/relationships/chartColorStyle" Target="colors41.xml"/><Relationship Id="rId1" Type="http://schemas.microsoft.com/office/2011/relationships/chartStyle" Target="style41.xml"/></Relationships>
</file>

<file path=xl/charts/_rels/chart43.xml.rels><?xml version="1.0" encoding="UTF-8" standalone="yes"?>
<Relationships xmlns="http://schemas.openxmlformats.org/package/2006/relationships"><Relationship Id="rId3" Type="http://schemas.openxmlformats.org/officeDocument/2006/relationships/image" Target="../media/image8.png"/><Relationship Id="rId2" Type="http://schemas.microsoft.com/office/2011/relationships/chartColorStyle" Target="colors42.xml"/><Relationship Id="rId1" Type="http://schemas.microsoft.com/office/2011/relationships/chartStyle" Target="style42.xml"/></Relationships>
</file>

<file path=xl/charts/_rels/chart44.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[Public_Excel Dashboards Course Outline.xlsx]Dept-Dashboard!PivotTable1</c:name>
    <c:fmtId val="0"/>
  </c:pivotSource>
  <c:chart>
    <c:autoTitleDeleted val="0"/>
    <c:pivotFmts>
      <c:pivotFmt>
        <c:idx val="0"/>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showLegendKey val="0"/>
          <c:showVal val="1"/>
          <c:showCatName val="0"/>
          <c:showSerName val="0"/>
          <c:showPercent val="0"/>
          <c:showBubbleSize val="0"/>
          <c:extLst>
            <c:ext xmlns:c15="http://schemas.microsoft.com/office/drawing/2012/chart" uri="{CE6537A1-D6FC-4f65-9D91-7224C49458BB}">
              <c15:layout/>
            </c:ext>
          </c:extLst>
        </c:dLbl>
      </c:pivotFmt>
      <c:pivotFmt>
        <c:idx val="1"/>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showLegendKey val="0"/>
          <c:showVal val="1"/>
          <c:showCatName val="0"/>
          <c:showSerName val="0"/>
          <c:showPercent val="0"/>
          <c:showBubbleSize val="0"/>
          <c:extLst>
            <c:ext xmlns:c15="http://schemas.microsoft.com/office/drawing/2012/chart" uri="{CE6537A1-D6FC-4f65-9D91-7224C49458BB}">
              <c15:layout/>
            </c:ext>
          </c:extLst>
        </c:dLbl>
      </c:pivotFmt>
      <c:pivotFmt>
        <c:idx val="2"/>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col"/>
        <c:grouping val="clustered"/>
        <c:varyColors val="0"/>
        <c:ser>
          <c:idx val="0"/>
          <c:order val="0"/>
          <c:tx>
            <c:strRef>
              <c:f>'Dept-Dashboard'!$H$3:$H$4</c:f>
              <c:strCache>
                <c:ptCount val="1"/>
                <c:pt idx="0">
                  <c:v> Salary</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'Dept-Dashboard'!$G$5:$G$7</c:f>
              <c:strCache>
                <c:ptCount val="2"/>
                <c:pt idx="0">
                  <c:v>Female</c:v>
                </c:pt>
                <c:pt idx="1">
                  <c:v>Male</c:v>
                </c:pt>
              </c:strCache>
            </c:strRef>
          </c:cat>
          <c:val>
            <c:numRef>
              <c:f>'Dept-Dashboard'!$H$5:$H$7</c:f>
              <c:numCache>
                <c:formatCode>#,##0;[Red]#,##0</c:formatCode>
                <c:ptCount val="2"/>
                <c:pt idx="0">
                  <c:v>131910</c:v>
                </c:pt>
                <c:pt idx="1">
                  <c:v>98185</c:v>
                </c:pt>
              </c:numCache>
            </c:numRef>
          </c:val>
        </c:ser>
        <c:ser>
          <c:idx val="1"/>
          <c:order val="1"/>
          <c:tx>
            <c:strRef>
              <c:f>'Dept-Dashboard'!$I$3:$I$4</c:f>
              <c:strCache>
                <c:ptCount val="1"/>
                <c:pt idx="0">
                  <c:v> Bunus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'Dept-Dashboard'!$G$5:$G$7</c:f>
              <c:strCache>
                <c:ptCount val="2"/>
                <c:pt idx="0">
                  <c:v>Female</c:v>
                </c:pt>
                <c:pt idx="1">
                  <c:v>Male</c:v>
                </c:pt>
              </c:strCache>
            </c:strRef>
          </c:cat>
          <c:val>
            <c:numRef>
              <c:f>'Dept-Dashboard'!$I$5:$I$7</c:f>
              <c:numCache>
                <c:formatCode>#,##0;[Red]#,##0</c:formatCode>
                <c:ptCount val="2"/>
                <c:pt idx="0">
                  <c:v>33400</c:v>
                </c:pt>
                <c:pt idx="1">
                  <c:v>23700</c:v>
                </c:pt>
              </c:numCache>
            </c:numRef>
          </c:val>
        </c:ser>
        <c:ser>
          <c:idx val="2"/>
          <c:order val="2"/>
          <c:tx>
            <c:strRef>
              <c:f>'Dept-Dashboard'!$J$3:$J$4</c:f>
              <c:strCache>
                <c:ptCount val="1"/>
                <c:pt idx="0">
                  <c:v> Allowance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'Dept-Dashboard'!$G$5:$G$7</c:f>
              <c:strCache>
                <c:ptCount val="2"/>
                <c:pt idx="0">
                  <c:v>Female</c:v>
                </c:pt>
                <c:pt idx="1">
                  <c:v>Male</c:v>
                </c:pt>
              </c:strCache>
            </c:strRef>
          </c:cat>
          <c:val>
            <c:numRef>
              <c:f>'Dept-Dashboard'!$J$5:$J$7</c:f>
              <c:numCache>
                <c:formatCode>_(* #,##0_);_(* \(#,##0\);_(* "-"??_);_(@_)</c:formatCode>
                <c:ptCount val="2"/>
                <c:pt idx="0">
                  <c:v>5800</c:v>
                </c:pt>
                <c:pt idx="1">
                  <c:v>4300</c:v>
                </c:pt>
              </c:numCache>
            </c:numRef>
          </c:val>
        </c:ser>
        <c:dLbls>
          <c:showLegendKey val="0"/>
          <c:showVal val="0"/>
          <c:showCatName val="0"/>
          <c:showSerName val="0"/>
          <c:showPercent val="0"/>
          <c:showBubbleSize val="0"/>
        </c:dLbls>
        <c:gapWidth val="219"/>
        <c:overlap val="-27"/>
        <c:axId val="240639640"/>
        <c:axId val="240640032"/>
      </c:barChart>
      <c:catAx>
        <c:axId val="240639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crossAx val="240640032"/>
        <c:crosses val="autoZero"/>
        <c:auto val="1"/>
        <c:lblAlgn val="ctr"/>
        <c:lblOffset val="100"/>
        <c:noMultiLvlLbl val="0"/>
      </c:catAx>
      <c:valAx>
        <c:axId val="240640032"/>
        <c:scaling>
          <c:orientation val="minMax"/>
        </c:scaling>
        <c:delete val="0"/>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crossAx val="240639640"/>
        <c:crosses val="autoZero"/>
        <c:crossBetween val="between"/>
      </c:valAx>
      <c:spPr>
        <a:noFill/>
        <a:ln>
          <a:noFill/>
        </a:ln>
        <a:effectLst/>
      </c:spPr>
    </c:plotArea>
    <c:legend>
      <c:legendPos val="r"/>
      <c:layout>
        <c:manualLayout>
          <c:xMode val="edge"/>
          <c:yMode val="edge"/>
          <c:x val="0.37771158348031947"/>
          <c:y val="2.3086885377271927E-2"/>
          <c:w val="0.49910000593015086"/>
          <c:h val="0.1367357964711413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h-TH"/>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[Public_Excel Dashboards Course Outline.xlsx]Line Pivot!LinePivot</c:name>
    <c:fmtId val="5"/>
  </c:pivotSource>
  <c:chart>
    <c:autoTitleDeleted val="0"/>
    <c:pivotFmts>
      <c:pivotFmt>
        <c:idx val="0"/>
        <c:spPr>
          <a:solidFill>
            <a:schemeClr val="accent1"/>
          </a:solidFill>
          <a:ln w="28575" cap="rnd">
            <a:solidFill>
              <a:schemeClr val="accent1"/>
            </a:solidFill>
            <a:round/>
          </a:ln>
          <a:effectLst/>
        </c:spPr>
        <c:marker>
          <c:symbol val="none"/>
        </c:marker>
      </c:pivotFmt>
      <c:pivotFmt>
        <c:idx val="1"/>
        <c:spPr>
          <a:solidFill>
            <a:schemeClr val="accent1"/>
          </a:solidFill>
          <a:ln w="28575" cap="rnd">
            <a:solidFill>
              <a:schemeClr val="accent1"/>
            </a:solidFill>
            <a:round/>
          </a:ln>
          <a:effectLst/>
        </c:spPr>
        <c:marker>
          <c:symbol val="none"/>
        </c:marker>
      </c:pivotFmt>
      <c:pivotFmt>
        <c:idx val="2"/>
        <c:spPr>
          <a:solidFill>
            <a:schemeClr val="accent1"/>
          </a:solidFill>
          <a:ln w="28575" cap="rnd">
            <a:solidFill>
              <a:schemeClr val="accent1"/>
            </a:solidFill>
            <a:round/>
          </a:ln>
          <a:effectLst/>
        </c:spPr>
        <c:marker>
          <c:symbol val="none"/>
        </c:marker>
      </c:pivotFmt>
      <c:pivotFmt>
        <c:idx val="3"/>
        <c:spPr>
          <a:solidFill>
            <a:schemeClr val="accent1"/>
          </a:solidFill>
          <a:ln w="28575" cap="rnd">
            <a:solidFill>
              <a:schemeClr val="accent1"/>
            </a:solidFill>
            <a:round/>
          </a:ln>
          <a:effectLst/>
        </c:spPr>
        <c:marker>
          <c:symbol val="none"/>
        </c:marker>
      </c:pivotFmt>
      <c:pivotFmt>
        <c:idx val="4"/>
        <c:spPr>
          <a:solidFill>
            <a:schemeClr val="accent1"/>
          </a:solidFill>
          <a:ln w="28575" cap="rnd">
            <a:solidFill>
              <a:schemeClr val="accent1"/>
            </a:solidFill>
            <a:round/>
          </a:ln>
          <a:effectLst/>
        </c:spPr>
        <c:marker>
          <c:symbol val="none"/>
        </c:marker>
      </c:pivotFmt>
      <c:pivotFmt>
        <c:idx val="5"/>
        <c:spPr>
          <a:solidFill>
            <a:schemeClr val="accent1"/>
          </a:solidFill>
          <a:ln w="28575" cap="rnd">
            <a:solidFill>
              <a:schemeClr val="accent1"/>
            </a:solidFill>
            <a:round/>
          </a:ln>
          <a:effectLst/>
        </c:spPr>
        <c:marker>
          <c:symbol val="none"/>
        </c:marker>
      </c:pivotFmt>
      <c:pivotFmt>
        <c:idx val="6"/>
        <c:spPr>
          <a:solidFill>
            <a:schemeClr val="accent1"/>
          </a:solidFill>
          <a:ln w="28575" cap="rnd">
            <a:solidFill>
              <a:schemeClr val="accent1"/>
            </a:solidFill>
            <a:round/>
          </a:ln>
          <a:effectLst/>
        </c:spPr>
        <c:marker>
          <c:symbol val="none"/>
        </c:marker>
      </c:pivotFmt>
      <c:pivotFmt>
        <c:idx val="7"/>
        <c:spPr>
          <a:solidFill>
            <a:schemeClr val="accent1"/>
          </a:solidFill>
          <a:ln w="28575" cap="rnd">
            <a:solidFill>
              <a:schemeClr val="accent1"/>
            </a:solidFill>
            <a:round/>
          </a:ln>
          <a:effectLst/>
        </c:spPr>
        <c:marker>
          <c:symbol val="none"/>
        </c:marker>
      </c:pivotFmt>
      <c:pivotFmt>
        <c:idx val="8"/>
        <c:spPr>
          <a:solidFill>
            <a:schemeClr val="accent1"/>
          </a:solidFill>
          <a:ln w="28575" cap="rnd">
            <a:solidFill>
              <a:schemeClr val="accent1"/>
            </a:solidFill>
            <a:round/>
          </a:ln>
          <a:effectLst/>
        </c:spPr>
        <c:marker>
          <c:symbol val="none"/>
        </c:marker>
      </c:pivotFmt>
      <c:pivotFmt>
        <c:idx val="9"/>
        <c:spPr>
          <a:solidFill>
            <a:schemeClr val="accent1"/>
          </a:solidFill>
          <a:ln w="28575" cap="rnd">
            <a:solidFill>
              <a:schemeClr val="accent1"/>
            </a:solidFill>
            <a:round/>
          </a:ln>
          <a:effectLst/>
        </c:spPr>
        <c:marker>
          <c:symbol val="none"/>
        </c:marker>
      </c:pivotFmt>
      <c:pivotFmt>
        <c:idx val="10"/>
        <c:spPr>
          <a:solidFill>
            <a:schemeClr val="accent1"/>
          </a:solidFill>
          <a:ln w="28575" cap="rnd">
            <a:solidFill>
              <a:schemeClr val="accent1"/>
            </a:solidFill>
            <a:round/>
          </a:ln>
          <a:effectLst/>
        </c:spPr>
        <c:marker>
          <c:symbol val="none"/>
        </c:marker>
      </c:pivotFmt>
      <c:pivotFmt>
        <c:idx val="11"/>
        <c:spPr>
          <a:solidFill>
            <a:schemeClr val="accent1"/>
          </a:solidFill>
          <a:ln w="28575" cap="rnd">
            <a:solidFill>
              <a:schemeClr val="accent1"/>
            </a:solidFill>
            <a:round/>
          </a:ln>
          <a:effectLst/>
        </c:spPr>
        <c:marker>
          <c:symbol val="none"/>
        </c:marker>
      </c:pivotFmt>
      <c:pivotFmt>
        <c:idx val="12"/>
        <c:spPr>
          <a:solidFill>
            <a:schemeClr val="accent1"/>
          </a:solidFill>
          <a:ln w="28575" cap="rnd">
            <a:solidFill>
              <a:schemeClr val="accent1"/>
            </a:solidFill>
            <a:round/>
          </a:ln>
          <a:effectLst/>
        </c:spPr>
        <c:marker>
          <c:symbol val="none"/>
        </c:marker>
      </c:pivotFmt>
      <c:pivotFmt>
        <c:idx val="13"/>
        <c:spPr>
          <a:ln w="28575" cap="rnd">
            <a:solidFill>
              <a:schemeClr val="accent1"/>
            </a:solidFill>
            <a:round/>
          </a:ln>
          <a:effectLst/>
        </c:spPr>
        <c:marker>
          <c:symbol val="none"/>
        </c:marker>
      </c:pivotFmt>
      <c:pivotFmt>
        <c:idx val="14"/>
        <c:spPr>
          <a:ln w="28575" cap="rnd">
            <a:solidFill>
              <a:schemeClr val="accent1"/>
            </a:solidFill>
            <a:round/>
          </a:ln>
          <a:effectLst/>
        </c:spPr>
        <c:marker>
          <c:symbol val="none"/>
        </c:marker>
      </c:pivotFmt>
      <c:pivotFmt>
        <c:idx val="15"/>
        <c:spPr>
          <a:ln w="28575" cap="rnd">
            <a:solidFill>
              <a:schemeClr val="accent1"/>
            </a:solidFill>
            <a:round/>
          </a:ln>
          <a:effectLst/>
        </c:spPr>
        <c:marker>
          <c:symbol val="none"/>
        </c:marker>
      </c:pivotFmt>
      <c:pivotFmt>
        <c:idx val="16"/>
        <c:spPr>
          <a:ln w="28575" cap="rnd">
            <a:solidFill>
              <a:schemeClr val="accent1"/>
            </a:solidFill>
            <a:round/>
          </a:ln>
          <a:effectLst/>
        </c:spPr>
        <c:marker>
          <c:symbol val="none"/>
        </c:marker>
      </c:pivotFmt>
      <c:pivotFmt>
        <c:idx val="17"/>
        <c:spPr>
          <a:solidFill>
            <a:schemeClr val="accent1"/>
          </a:solidFill>
          <a:ln w="28575" cap="rnd">
            <a:solidFill>
              <a:schemeClr val="accent1"/>
            </a:solidFill>
            <a:round/>
          </a:ln>
          <a:effectLst/>
        </c:spPr>
        <c:marker>
          <c:symbol val="none"/>
        </c:marker>
      </c:pivotFmt>
    </c:pivotFmts>
    <c:plotArea>
      <c:layout>
        <c:manualLayout>
          <c:layoutTarget val="inner"/>
          <c:xMode val="edge"/>
          <c:yMode val="edge"/>
          <c:x val="0.13856692913385826"/>
          <c:y val="0.17953484981044035"/>
          <c:w val="0.83512707786526696"/>
          <c:h val="0.54418708078156897"/>
        </c:manualLayout>
      </c:layout>
      <c:lineChart>
        <c:grouping val="standard"/>
        <c:varyColors val="0"/>
        <c:ser>
          <c:idx val="0"/>
          <c:order val="0"/>
          <c:tx>
            <c:strRef>
              <c:f>'Line Pivot'!$B$3:$B$4</c:f>
              <c:strCache>
                <c:ptCount val="1"/>
                <c:pt idx="0">
                  <c:v>Cloth bag</c:v>
                </c:pt>
              </c:strCache>
            </c:strRef>
          </c:tx>
          <c:spPr>
            <a:ln w="28575" cap="rnd">
              <a:solidFill>
                <a:schemeClr val="accent1"/>
              </a:solidFill>
              <a:round/>
            </a:ln>
            <a:effectLst/>
          </c:spPr>
          <c:marker>
            <c:symbol val="none"/>
          </c:marker>
          <c:cat>
            <c:strRef>
              <c:f>'Line Pivot'!$A$5:$A$16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'Line Pivot'!$B$5:$B$16</c:f>
              <c:numCache>
                <c:formatCode>#,##0_);\(#,##0\)</c:formatCode>
                <c:ptCount val="12"/>
                <c:pt idx="0">
                  <c:v>1500</c:v>
                </c:pt>
                <c:pt idx="1">
                  <c:v>32250</c:v>
                </c:pt>
                <c:pt idx="2">
                  <c:v>2400</c:v>
                </c:pt>
                <c:pt idx="3">
                  <c:v>30900</c:v>
                </c:pt>
                <c:pt idx="4">
                  <c:v>48300</c:v>
                </c:pt>
                <c:pt idx="5">
                  <c:v>45000</c:v>
                </c:pt>
                <c:pt idx="6">
                  <c:v>59100</c:v>
                </c:pt>
                <c:pt idx="7">
                  <c:v>27750</c:v>
                </c:pt>
                <c:pt idx="8">
                  <c:v>39000</c:v>
                </c:pt>
                <c:pt idx="9">
                  <c:v>51000</c:v>
                </c:pt>
                <c:pt idx="10">
                  <c:v>42000</c:v>
                </c:pt>
                <c:pt idx="11">
                  <c:v>43500</c:v>
                </c:pt>
              </c:numCache>
            </c:numRef>
          </c:val>
          <c:smooth val="0"/>
        </c:ser>
        <c:ser>
          <c:idx val="1"/>
          <c:order val="1"/>
          <c:tx>
            <c:strRef>
              <c:f>'Line Pivot'!$C$3:$C$4</c:f>
              <c:strCache>
                <c:ptCount val="1"/>
                <c:pt idx="0">
                  <c:v>Leather bag</c:v>
                </c:pt>
              </c:strCache>
            </c:strRef>
          </c:tx>
          <c:spPr>
            <a:ln w="28575" cap="rnd">
              <a:solidFill>
                <a:schemeClr val="accent2"/>
              </a:solidFill>
              <a:round/>
            </a:ln>
            <a:effectLst/>
          </c:spPr>
          <c:marker>
            <c:symbol val="none"/>
          </c:marker>
          <c:cat>
            <c:strRef>
              <c:f>'Line Pivot'!$A$5:$A$16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'Line Pivot'!$C$5:$C$16</c:f>
              <c:numCache>
                <c:formatCode>#,##0_);\(#,##0\)</c:formatCode>
                <c:ptCount val="12"/>
                <c:pt idx="0">
                  <c:v>12500</c:v>
                </c:pt>
                <c:pt idx="1">
                  <c:v>36000</c:v>
                </c:pt>
                <c:pt idx="2">
                  <c:v>3750</c:v>
                </c:pt>
                <c:pt idx="3">
                  <c:v>45500</c:v>
                </c:pt>
                <c:pt idx="4">
                  <c:v>72750</c:v>
                </c:pt>
                <c:pt idx="5">
                  <c:v>28000</c:v>
                </c:pt>
                <c:pt idx="6">
                  <c:v>96000</c:v>
                </c:pt>
                <c:pt idx="7">
                  <c:v>63250</c:v>
                </c:pt>
                <c:pt idx="8">
                  <c:v>92500</c:v>
                </c:pt>
                <c:pt idx="9">
                  <c:v>80000</c:v>
                </c:pt>
                <c:pt idx="10">
                  <c:v>72500</c:v>
                </c:pt>
                <c:pt idx="11">
                  <c:v>75000</c:v>
                </c:pt>
              </c:numCache>
            </c:numRef>
          </c:val>
          <c:smooth val="0"/>
        </c:ser>
        <c:ser>
          <c:idx val="2"/>
          <c:order val="2"/>
          <c:tx>
            <c:strRef>
              <c:f>'Line Pivot'!$D$3:$D$4</c:f>
              <c:strCache>
                <c:ptCount val="1"/>
                <c:pt idx="0">
                  <c:v>Leather shoes</c:v>
                </c:pt>
              </c:strCache>
            </c:strRef>
          </c:tx>
          <c:spPr>
            <a:ln w="28575" cap="rnd">
              <a:solidFill>
                <a:schemeClr val="accent3"/>
              </a:solidFill>
              <a:round/>
            </a:ln>
            <a:effectLst/>
          </c:spPr>
          <c:marker>
            <c:symbol val="none"/>
          </c:marker>
          <c:cat>
            <c:strRef>
              <c:f>'Line Pivot'!$A$5:$A$16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'Line Pivot'!$D$5:$D$16</c:f>
              <c:numCache>
                <c:formatCode>#,##0_);\(#,##0\)</c:formatCode>
                <c:ptCount val="12"/>
                <c:pt idx="0">
                  <c:v>10500</c:v>
                </c:pt>
                <c:pt idx="1">
                  <c:v>92700</c:v>
                </c:pt>
                <c:pt idx="2">
                  <c:v>9600</c:v>
                </c:pt>
                <c:pt idx="3">
                  <c:v>104400</c:v>
                </c:pt>
                <c:pt idx="4">
                  <c:v>104100</c:v>
                </c:pt>
                <c:pt idx="5">
                  <c:v>166500</c:v>
                </c:pt>
                <c:pt idx="6">
                  <c:v>236100</c:v>
                </c:pt>
                <c:pt idx="7">
                  <c:v>298200</c:v>
                </c:pt>
                <c:pt idx="8">
                  <c:v>87000</c:v>
                </c:pt>
                <c:pt idx="9">
                  <c:v>96000</c:v>
                </c:pt>
                <c:pt idx="10">
                  <c:v>90000</c:v>
                </c:pt>
                <c:pt idx="11">
                  <c:v>84000</c:v>
                </c:pt>
              </c:numCache>
            </c:numRef>
          </c:val>
          <c:smooth val="0"/>
        </c:ser>
        <c:ser>
          <c:idx val="3"/>
          <c:order val="3"/>
          <c:tx>
            <c:strRef>
              <c:f>'Line Pivot'!$E$3:$E$4</c:f>
              <c:strCache>
                <c:ptCount val="1"/>
                <c:pt idx="0">
                  <c:v>Sneakers</c:v>
                </c:pt>
              </c:strCache>
            </c:strRef>
          </c:tx>
          <c:spPr>
            <a:ln w="28575" cap="rnd">
              <a:solidFill>
                <a:schemeClr val="accent4"/>
              </a:solidFill>
              <a:round/>
            </a:ln>
            <a:effectLst/>
          </c:spPr>
          <c:marker>
            <c:symbol val="none"/>
          </c:marker>
          <c:cat>
            <c:strRef>
              <c:f>'Line Pivot'!$A$5:$A$16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'Line Pivot'!$E$5:$E$16</c:f>
              <c:numCache>
                <c:formatCode>#,##0_);\(#,##0\)</c:formatCode>
                <c:ptCount val="12"/>
                <c:pt idx="0">
                  <c:v>18000</c:v>
                </c:pt>
                <c:pt idx="1">
                  <c:v>77940</c:v>
                </c:pt>
                <c:pt idx="2">
                  <c:v>8640</c:v>
                </c:pt>
                <c:pt idx="3">
                  <c:v>53100</c:v>
                </c:pt>
                <c:pt idx="4">
                  <c:v>78840</c:v>
                </c:pt>
                <c:pt idx="5">
                  <c:v>28080</c:v>
                </c:pt>
                <c:pt idx="6">
                  <c:v>57960</c:v>
                </c:pt>
                <c:pt idx="7">
                  <c:v>41580</c:v>
                </c:pt>
                <c:pt idx="8">
                  <c:v>45000</c:v>
                </c:pt>
                <c:pt idx="9">
                  <c:v>64800</c:v>
                </c:pt>
                <c:pt idx="10">
                  <c:v>61200</c:v>
                </c:pt>
                <c:pt idx="11">
                  <c:v>55800</c:v>
                </c:pt>
              </c:numCache>
            </c:numRef>
          </c:val>
          <c:smooth val="0"/>
        </c:ser>
        <c:dLbls>
          <c:showLegendKey val="0"/>
          <c:showVal val="0"/>
          <c:showCatName val="0"/>
          <c:showSerName val="0"/>
          <c:showPercent val="0"/>
          <c:showBubbleSize val="0"/>
        </c:dLbls>
        <c:smooth val="0"/>
        <c:axId val="240640424"/>
        <c:axId val="240641208"/>
      </c:lineChart>
      <c:catAx>
        <c:axId val="240640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crossAx val="240641208"/>
        <c:crosses val="autoZero"/>
        <c:auto val="1"/>
        <c:lblAlgn val="ctr"/>
        <c:lblOffset val="100"/>
        <c:noMultiLvlLbl val="0"/>
      </c:catAx>
      <c:valAx>
        <c:axId val="240641208"/>
        <c:scaling>
          <c:orientation val="minMax"/>
        </c:scaling>
        <c:delete val="0"/>
        <c:axPos val="l"/>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crossAx val="240640424"/>
        <c:crosses val="autoZero"/>
        <c:crossBetween val="between"/>
      </c:valAx>
      <c:spPr>
        <a:noFill/>
        <a:ln>
          <a:noFill/>
        </a:ln>
        <a:effectLst/>
      </c:spPr>
    </c:plotArea>
    <c:legend>
      <c:legendPos val="r"/>
      <c:layout>
        <c:manualLayout>
          <c:xMode val="edge"/>
          <c:yMode val="edge"/>
          <c:x val="0.25702734033245844"/>
          <c:y val="1.8448891805191023E-2"/>
          <c:w val="0.16206269403498694"/>
          <c:h val="0.3108522783219996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h-TH"/>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[Public_Excel Dashboards Course Outline.xlsx]Category Pivot!CategoryPivot</c:name>
    <c:fmtId val="7"/>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Sales by</a:t>
            </a:r>
            <a:r>
              <a:rPr lang="en-US" baseline="0"/>
              <a:t> Category</a:t>
            </a:r>
            <a:endParaRPr lang="en-US"/>
          </a:p>
        </c:rich>
      </c:tx>
      <c:layout>
        <c:manualLayout>
          <c:xMode val="edge"/>
          <c:yMode val="edge"/>
          <c:x val="0.64243378595408351"/>
          <c:y val="4.184893554972295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th-TH"/>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manualLayout>
          <c:layoutTarget val="inner"/>
          <c:xMode val="edge"/>
          <c:yMode val="edge"/>
          <c:x val="0.32550869811949362"/>
          <c:y val="0.1967254787595995"/>
          <c:w val="0.5819615933703266"/>
          <c:h val="0.66007533780499661"/>
        </c:manualLayout>
      </c:layout>
      <c:barChart>
        <c:barDir val="bar"/>
        <c:grouping val="clustered"/>
        <c:varyColors val="0"/>
        <c:ser>
          <c:idx val="0"/>
          <c:order val="0"/>
          <c:tx>
            <c:strRef>
              <c:f>'Category Pivot'!$B$3:$B$4</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'Category Pivot'!$A$5:$A$8</c:f>
              <c:strCache>
                <c:ptCount val="4"/>
                <c:pt idx="0">
                  <c:v>Cloth bag</c:v>
                </c:pt>
                <c:pt idx="1">
                  <c:v>Sneakers</c:v>
                </c:pt>
                <c:pt idx="2">
                  <c:v>Leather bag</c:v>
                </c:pt>
                <c:pt idx="3">
                  <c:v>Leather shoes</c:v>
                </c:pt>
              </c:strCache>
            </c:strRef>
          </c:cat>
          <c:val>
            <c:numRef>
              <c:f>'Category Pivot'!$B$5:$B$8</c:f>
              <c:numCache>
                <c:formatCode>#,##0_);\(#,##0\)</c:formatCode>
                <c:ptCount val="4"/>
                <c:pt idx="0">
                  <c:v>422700</c:v>
                </c:pt>
                <c:pt idx="1">
                  <c:v>590940</c:v>
                </c:pt>
                <c:pt idx="2">
                  <c:v>677750</c:v>
                </c:pt>
                <c:pt idx="3">
                  <c:v>1379100</c:v>
                </c:pt>
              </c:numCache>
            </c:numRef>
          </c:val>
        </c:ser>
        <c:dLbls>
          <c:showLegendKey val="0"/>
          <c:showVal val="0"/>
          <c:showCatName val="0"/>
          <c:showSerName val="0"/>
          <c:showPercent val="0"/>
          <c:showBubbleSize val="0"/>
        </c:dLbls>
        <c:gapWidth val="182"/>
        <c:axId val="240641992"/>
        <c:axId val="240642384"/>
      </c:barChart>
      <c:catAx>
        <c:axId val="2406419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crossAx val="240642384"/>
        <c:crosses val="autoZero"/>
        <c:auto val="1"/>
        <c:lblAlgn val="ctr"/>
        <c:lblOffset val="100"/>
        <c:noMultiLvlLbl val="0"/>
      </c:catAx>
      <c:valAx>
        <c:axId val="240642384"/>
        <c:scaling>
          <c:orientation val="minMax"/>
        </c:scaling>
        <c:delete val="0"/>
        <c:axPos val="b"/>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crossAx val="240641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h-TH"/>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[Public_Excel Dashboards Course Outline.xlsx]SalesRep Pivot!SalesRepPivot</c:name>
    <c:fmtId val="7"/>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Sales by</a:t>
            </a:r>
            <a:r>
              <a:rPr lang="en-US" baseline="0"/>
              <a:t> Sales Rep.</a:t>
            </a:r>
            <a:endParaRPr lang="en-US"/>
          </a:p>
        </c:rich>
      </c:tx>
      <c:layout>
        <c:manualLayout>
          <c:xMode val="edge"/>
          <c:yMode val="edge"/>
          <c:x val="0.26834225041686249"/>
          <c:y val="1.195358985899437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th-TH"/>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manualLayout>
          <c:layoutTarget val="inner"/>
          <c:xMode val="edge"/>
          <c:yMode val="edge"/>
          <c:x val="0.32550869811949362"/>
          <c:y val="6.5185991461699108E-2"/>
          <c:w val="0.61933812299007374"/>
          <c:h val="0.84144054481415287"/>
        </c:manualLayout>
      </c:layout>
      <c:barChart>
        <c:barDir val="bar"/>
        <c:grouping val="clustered"/>
        <c:varyColors val="0"/>
        <c:ser>
          <c:idx val="0"/>
          <c:order val="0"/>
          <c:tx>
            <c:strRef>
              <c:f>'SalesRep Pivot'!$C$3:$C$4</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'SalesRep Pivot'!$A$5:$B$32</c:f>
              <c:multiLvlStrCache>
                <c:ptCount val="28"/>
                <c:lvl>
                  <c:pt idx="0">
                    <c:v>Julie</c:v>
                  </c:pt>
                  <c:pt idx="1">
                    <c:v>Jane</c:v>
                  </c:pt>
                  <c:pt idx="2">
                    <c:v>Cowboy</c:v>
                  </c:pt>
                  <c:pt idx="3">
                    <c:v>John</c:v>
                  </c:pt>
                  <c:pt idx="4">
                    <c:v>Sara</c:v>
                  </c:pt>
                  <c:pt idx="5">
                    <c:v>Angta</c:v>
                  </c:pt>
                  <c:pt idx="6">
                    <c:v>Norkaz</c:v>
                  </c:pt>
                  <c:pt idx="7">
                    <c:v>Julie</c:v>
                  </c:pt>
                  <c:pt idx="8">
                    <c:v>Cowboy</c:v>
                  </c:pt>
                  <c:pt idx="9">
                    <c:v>Angta</c:v>
                  </c:pt>
                  <c:pt idx="10">
                    <c:v>Jane</c:v>
                  </c:pt>
                  <c:pt idx="11">
                    <c:v>Norkaz</c:v>
                  </c:pt>
                  <c:pt idx="12">
                    <c:v>Sara</c:v>
                  </c:pt>
                  <c:pt idx="13">
                    <c:v>John</c:v>
                  </c:pt>
                  <c:pt idx="14">
                    <c:v>John</c:v>
                  </c:pt>
                  <c:pt idx="15">
                    <c:v>Sara</c:v>
                  </c:pt>
                  <c:pt idx="16">
                    <c:v>Cowboy</c:v>
                  </c:pt>
                  <c:pt idx="17">
                    <c:v>Norkaz</c:v>
                  </c:pt>
                  <c:pt idx="18">
                    <c:v>Jane</c:v>
                  </c:pt>
                  <c:pt idx="19">
                    <c:v>Angta</c:v>
                  </c:pt>
                  <c:pt idx="20">
                    <c:v>Julie</c:v>
                  </c:pt>
                  <c:pt idx="21">
                    <c:v>John</c:v>
                  </c:pt>
                  <c:pt idx="22">
                    <c:v>Norkaz</c:v>
                  </c:pt>
                  <c:pt idx="23">
                    <c:v>Angta</c:v>
                  </c:pt>
                  <c:pt idx="24">
                    <c:v>Jane</c:v>
                  </c:pt>
                  <c:pt idx="25">
                    <c:v>Sara</c:v>
                  </c:pt>
                  <c:pt idx="26">
                    <c:v>Julie</c:v>
                  </c:pt>
                  <c:pt idx="27">
                    <c:v>Cowboy</c:v>
                  </c:pt>
                </c:lvl>
                <c:lvl>
                  <c:pt idx="0">
                    <c:v>Cloth bag</c:v>
                  </c:pt>
                  <c:pt idx="7">
                    <c:v>Sneakers</c:v>
                  </c:pt>
                  <c:pt idx="14">
                    <c:v>Leather bag</c:v>
                  </c:pt>
                  <c:pt idx="21">
                    <c:v>Leather shoes</c:v>
                  </c:pt>
                </c:lvl>
              </c:multiLvlStrCache>
            </c:multiLvlStrRef>
          </c:cat>
          <c:val>
            <c:numRef>
              <c:f>'SalesRep Pivot'!$C$5:$C$32</c:f>
              <c:numCache>
                <c:formatCode>#,##0_);\(#,##0\)</c:formatCode>
                <c:ptCount val="28"/>
                <c:pt idx="0">
                  <c:v>38250</c:v>
                </c:pt>
                <c:pt idx="1">
                  <c:v>46200</c:v>
                </c:pt>
                <c:pt idx="2">
                  <c:v>49800</c:v>
                </c:pt>
                <c:pt idx="3">
                  <c:v>59700</c:v>
                </c:pt>
                <c:pt idx="4">
                  <c:v>72000</c:v>
                </c:pt>
                <c:pt idx="5">
                  <c:v>73050</c:v>
                </c:pt>
                <c:pt idx="6">
                  <c:v>83700</c:v>
                </c:pt>
                <c:pt idx="7">
                  <c:v>30600</c:v>
                </c:pt>
                <c:pt idx="8">
                  <c:v>33840</c:v>
                </c:pt>
                <c:pt idx="9">
                  <c:v>59400</c:v>
                </c:pt>
                <c:pt idx="10">
                  <c:v>81540</c:v>
                </c:pt>
                <c:pt idx="11">
                  <c:v>90720</c:v>
                </c:pt>
                <c:pt idx="12">
                  <c:v>118620</c:v>
                </c:pt>
                <c:pt idx="13">
                  <c:v>176220</c:v>
                </c:pt>
                <c:pt idx="14">
                  <c:v>29750</c:v>
                </c:pt>
                <c:pt idx="15">
                  <c:v>55500</c:v>
                </c:pt>
                <c:pt idx="16">
                  <c:v>61250</c:v>
                </c:pt>
                <c:pt idx="17">
                  <c:v>96250</c:v>
                </c:pt>
                <c:pt idx="18">
                  <c:v>136500</c:v>
                </c:pt>
                <c:pt idx="19">
                  <c:v>142750</c:v>
                </c:pt>
                <c:pt idx="20">
                  <c:v>155750</c:v>
                </c:pt>
                <c:pt idx="21">
                  <c:v>62700</c:v>
                </c:pt>
                <c:pt idx="22">
                  <c:v>114000</c:v>
                </c:pt>
                <c:pt idx="23">
                  <c:v>141900</c:v>
                </c:pt>
                <c:pt idx="24">
                  <c:v>180600</c:v>
                </c:pt>
                <c:pt idx="25">
                  <c:v>205800</c:v>
                </c:pt>
                <c:pt idx="26">
                  <c:v>257700</c:v>
                </c:pt>
                <c:pt idx="27">
                  <c:v>416400</c:v>
                </c:pt>
              </c:numCache>
            </c:numRef>
          </c:val>
        </c:ser>
        <c:dLbls>
          <c:showLegendKey val="0"/>
          <c:showVal val="0"/>
          <c:showCatName val="0"/>
          <c:showSerName val="0"/>
          <c:showPercent val="0"/>
          <c:showBubbleSize val="0"/>
        </c:dLbls>
        <c:gapWidth val="182"/>
        <c:axId val="308537704"/>
        <c:axId val="308538096"/>
      </c:barChart>
      <c:catAx>
        <c:axId val="3085377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crossAx val="308538096"/>
        <c:crosses val="autoZero"/>
        <c:auto val="1"/>
        <c:lblAlgn val="ctr"/>
        <c:lblOffset val="100"/>
        <c:noMultiLvlLbl val="0"/>
      </c:catAx>
      <c:valAx>
        <c:axId val="308538096"/>
        <c:scaling>
          <c:orientation val="minMax"/>
        </c:scaling>
        <c:delete val="0"/>
        <c:axPos val="b"/>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crossAx val="3085377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h-TH"/>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[Public_Excel Dashboards Course Outline.xlsx]Pie Pivot!PiePivot</c:name>
    <c:fmtId val="1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Category</a:t>
            </a:r>
          </a:p>
        </c:rich>
      </c:tx>
      <c:layout>
        <c:manualLayout>
          <c:xMode val="edge"/>
          <c:yMode val="edge"/>
          <c:x val="0.26290266841644794"/>
          <c:y val="3.13867016622922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th-TH"/>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bg1">
              <a:lumMod val="95000"/>
            </a:schemeClr>
          </a:solidFill>
          <a:ln w="19050">
            <a:solidFill>
              <a:schemeClr val="lt1"/>
            </a:solidFill>
          </a:ln>
          <a:effectLst/>
        </c:spPr>
      </c:pivotFmt>
      <c:pivotFmt>
        <c:idx val="2"/>
        <c:spPr>
          <a:solidFill>
            <a:schemeClr val="accent6">
              <a:lumMod val="20000"/>
              <a:lumOff val="80000"/>
            </a:schemeClr>
          </a:solidFill>
          <a:ln w="19050">
            <a:solidFill>
              <a:schemeClr val="lt1"/>
            </a:solidFill>
          </a:ln>
          <a:effectLst/>
        </c:spPr>
      </c:pivotFmt>
      <c:pivotFmt>
        <c:idx val="3"/>
        <c:spPr>
          <a:solidFill>
            <a:srgbClr val="FFFF00"/>
          </a:solidFill>
          <a:ln w="19050">
            <a:solidFill>
              <a:schemeClr val="lt1"/>
            </a:solidFill>
          </a:ln>
          <a:effectLst/>
        </c:spPr>
      </c:pivotFmt>
      <c:pivotFmt>
        <c:idx val="4"/>
        <c:spPr>
          <a:solidFill>
            <a:schemeClr val="accent3">
              <a:lumMod val="40000"/>
              <a:lumOff val="60000"/>
            </a:schemeClr>
          </a:solidFill>
          <a:ln w="19050">
            <a:solidFill>
              <a:schemeClr val="lt1"/>
            </a:solidFill>
          </a:ln>
          <a:effectLst/>
        </c:spPr>
      </c:pivotFmt>
      <c:pivotFmt>
        <c:idx val="5"/>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bg1">
              <a:lumMod val="95000"/>
            </a:schemeClr>
          </a:solidFill>
          <a:ln w="19050">
            <a:solidFill>
              <a:schemeClr val="lt1"/>
            </a:solidFill>
          </a:ln>
          <a:effectLst/>
        </c:spPr>
      </c:pivotFmt>
      <c:pivotFmt>
        <c:idx val="7"/>
        <c:spPr>
          <a:solidFill>
            <a:srgbClr val="FFFF00"/>
          </a:solidFill>
          <a:ln w="19050">
            <a:solidFill>
              <a:schemeClr val="lt1"/>
            </a:solidFill>
          </a:ln>
          <a:effectLst/>
        </c:spPr>
      </c:pivotFmt>
      <c:pivotFmt>
        <c:idx val="8"/>
        <c:spPr>
          <a:solidFill>
            <a:schemeClr val="accent3">
              <a:lumMod val="40000"/>
              <a:lumOff val="60000"/>
            </a:schemeClr>
          </a:solidFill>
          <a:ln w="19050">
            <a:solidFill>
              <a:schemeClr val="lt1"/>
            </a:solidFill>
          </a:ln>
          <a:effectLst/>
        </c:spPr>
      </c:pivotFmt>
      <c:pivotFmt>
        <c:idx val="9"/>
        <c:spPr>
          <a:solidFill>
            <a:schemeClr val="accent6">
              <a:lumMod val="20000"/>
              <a:lumOff val="80000"/>
            </a:schemeClr>
          </a:solidFill>
          <a:ln w="19050">
            <a:solidFill>
              <a:schemeClr val="lt1"/>
            </a:solidFill>
          </a:ln>
          <a:effectLst/>
        </c:spPr>
      </c:pivotFmt>
      <c:pivotFmt>
        <c:idx val="1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showLegendKey val="0"/>
          <c:showVal val="1"/>
          <c:showCatName val="1"/>
          <c:showSerName val="0"/>
          <c:showPercent val="0"/>
          <c:showBubbleSize val="0"/>
          <c:extLst>
            <c:ext xmlns:c15="http://schemas.microsoft.com/office/drawing/2012/chart" uri="{CE6537A1-D6FC-4f65-9D91-7224C49458BB}"/>
          </c:extLst>
        </c:dLbl>
      </c:pivotFmt>
      <c:pivotFmt>
        <c:idx val="11"/>
        <c:spPr>
          <a:solidFill>
            <a:schemeClr val="bg1">
              <a:lumMod val="95000"/>
            </a:schemeClr>
          </a:solidFill>
          <a:ln w="19050">
            <a:solidFill>
              <a:schemeClr val="lt1"/>
            </a:solidFill>
          </a:ln>
          <a:effectLst/>
        </c:spPr>
      </c:pivotFmt>
      <c:pivotFmt>
        <c:idx val="12"/>
        <c:spPr>
          <a:solidFill>
            <a:srgbClr val="FFFF00"/>
          </a:solidFill>
          <a:ln w="19050">
            <a:solidFill>
              <a:schemeClr val="lt1"/>
            </a:solidFill>
          </a:ln>
          <a:effectLst/>
        </c:spPr>
      </c:pivotFmt>
      <c:pivotFmt>
        <c:idx val="13"/>
        <c:spPr>
          <a:solidFill>
            <a:schemeClr val="accent3">
              <a:lumMod val="40000"/>
              <a:lumOff val="60000"/>
            </a:schemeClr>
          </a:solidFill>
          <a:ln w="19050">
            <a:solidFill>
              <a:schemeClr val="lt1"/>
            </a:solidFill>
          </a:ln>
          <a:effectLst/>
        </c:spPr>
      </c:pivotFmt>
      <c:pivotFmt>
        <c:idx val="14"/>
        <c:spPr>
          <a:solidFill>
            <a:schemeClr val="accent6">
              <a:lumMod val="20000"/>
              <a:lumOff val="80000"/>
            </a:schemeClr>
          </a:solidFill>
          <a:ln w="19050">
            <a:solidFill>
              <a:schemeClr val="lt1"/>
            </a:solidFill>
          </a:ln>
          <a:effectLst/>
        </c:spPr>
      </c:pivotFmt>
      <c:pivotFmt>
        <c:idx val="15"/>
        <c:spPr>
          <a:solidFill>
            <a:schemeClr val="accent1"/>
          </a:solidFill>
          <a:ln w="19050">
            <a:solidFill>
              <a:schemeClr val="lt1"/>
            </a:solid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showLegendKey val="0"/>
          <c:showVal val="1"/>
          <c:showCatName val="1"/>
          <c:showSerName val="0"/>
          <c:showPercent val="0"/>
          <c:showBubbleSize val="0"/>
          <c:extLst>
            <c:ext xmlns:c15="http://schemas.microsoft.com/office/drawing/2012/chart" uri="{CE6537A1-D6FC-4f65-9D91-7224C49458BB}">
              <c15:layout/>
            </c:ext>
          </c:extLst>
        </c:dLbl>
      </c:pivotFmt>
      <c:pivotFmt>
        <c:idx val="16"/>
        <c:spPr>
          <a:solidFill>
            <a:schemeClr val="bg1">
              <a:lumMod val="95000"/>
            </a:schemeClr>
          </a:solidFill>
          <a:ln w="19050">
            <a:solidFill>
              <a:schemeClr val="lt1"/>
            </a:solidFill>
          </a:ln>
          <a:effectLst/>
        </c:spPr>
      </c:pivotFmt>
      <c:pivotFmt>
        <c:idx val="17"/>
        <c:spPr>
          <a:solidFill>
            <a:srgbClr val="FFFF00"/>
          </a:solidFill>
          <a:ln w="19050">
            <a:solidFill>
              <a:schemeClr val="lt1"/>
            </a:solidFill>
          </a:ln>
          <a:effectLst/>
        </c:spPr>
      </c:pivotFmt>
      <c:pivotFmt>
        <c:idx val="18"/>
        <c:spPr>
          <a:solidFill>
            <a:schemeClr val="accent3">
              <a:lumMod val="40000"/>
              <a:lumOff val="60000"/>
            </a:schemeClr>
          </a:solidFill>
          <a:ln w="19050">
            <a:solidFill>
              <a:schemeClr val="lt1"/>
            </a:solidFill>
          </a:ln>
          <a:effectLst/>
        </c:spPr>
      </c:pivotFmt>
      <c:pivotFmt>
        <c:idx val="19"/>
        <c:spPr>
          <a:solidFill>
            <a:schemeClr val="accent6">
              <a:lumMod val="20000"/>
              <a:lumOff val="80000"/>
            </a:schemeClr>
          </a:solidFill>
          <a:ln w="19050">
            <a:solidFill>
              <a:schemeClr val="lt1"/>
            </a:solidFill>
          </a:ln>
          <a:effectLst/>
        </c:spPr>
      </c:pivotFmt>
    </c:pivotFmts>
    <c:plotArea>
      <c:layout>
        <c:manualLayout>
          <c:layoutTarget val="inner"/>
          <c:xMode val="edge"/>
          <c:yMode val="edge"/>
          <c:x val="0.22052668416447943"/>
          <c:y val="0.158830927384077"/>
          <c:w val="0.64509056781598706"/>
          <c:h val="0.82988225430154561"/>
        </c:manualLayout>
      </c:layout>
      <c:pieChart>
        <c:varyColors val="1"/>
        <c:ser>
          <c:idx val="0"/>
          <c:order val="0"/>
          <c:tx>
            <c:strRef>
              <c:f>'Pie Pivot'!$B$3:$B$4</c:f>
              <c:strCache>
                <c:ptCount val="1"/>
                <c:pt idx="0">
                  <c:v>Total</c:v>
                </c:pt>
              </c:strCache>
            </c:strRef>
          </c:tx>
          <c:dPt>
            <c:idx val="0"/>
            <c:bubble3D val="0"/>
            <c:spPr>
              <a:solidFill>
                <a:schemeClr val="bg1">
                  <a:lumMod val="95000"/>
                </a:schemeClr>
              </a:solidFill>
              <a:ln w="19050">
                <a:solidFill>
                  <a:schemeClr val="lt1"/>
                </a:solidFill>
              </a:ln>
              <a:effectLst/>
            </c:spPr>
          </c:dPt>
          <c:dPt>
            <c:idx val="1"/>
            <c:bubble3D val="0"/>
            <c:spPr>
              <a:solidFill>
                <a:srgbClr val="FFFF00"/>
              </a:solidFill>
              <a:ln w="19050">
                <a:solidFill>
                  <a:schemeClr val="lt1"/>
                </a:solidFill>
              </a:ln>
              <a:effectLst/>
            </c:spPr>
          </c:dPt>
          <c:dPt>
            <c:idx val="2"/>
            <c:bubble3D val="0"/>
            <c:spPr>
              <a:solidFill>
                <a:schemeClr val="accent3">
                  <a:lumMod val="40000"/>
                  <a:lumOff val="60000"/>
                </a:schemeClr>
              </a:solidFill>
              <a:ln w="19050">
                <a:solidFill>
                  <a:schemeClr val="lt1"/>
                </a:solidFill>
              </a:ln>
              <a:effectLst/>
            </c:spPr>
          </c:dPt>
          <c:dPt>
            <c:idx val="3"/>
            <c:bubble3D val="0"/>
            <c:spPr>
              <a:solidFill>
                <a:schemeClr val="accent6">
                  <a:lumMod val="20000"/>
                  <a:lumOff val="80000"/>
                </a:schemeClr>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'Pie Pivot'!$A$5:$A$8</c:f>
              <c:strCache>
                <c:ptCount val="4"/>
                <c:pt idx="0">
                  <c:v>Cloth bag</c:v>
                </c:pt>
                <c:pt idx="1">
                  <c:v>Sneakers</c:v>
                </c:pt>
                <c:pt idx="2">
                  <c:v>Leather bag</c:v>
                </c:pt>
                <c:pt idx="3">
                  <c:v>Leather shoes</c:v>
                </c:pt>
              </c:strCache>
            </c:strRef>
          </c:cat>
          <c:val>
            <c:numRef>
              <c:f>'Pie Pivot'!$B$5:$B$8</c:f>
              <c:numCache>
                <c:formatCode>0.00%</c:formatCode>
                <c:ptCount val="4"/>
                <c:pt idx="0">
                  <c:v>0.13766532377568402</c:v>
                </c:pt>
                <c:pt idx="1">
                  <c:v>0.1924578813153601</c:v>
                </c:pt>
                <c:pt idx="2">
                  <c:v>0.22073024175294498</c:v>
                </c:pt>
                <c:pt idx="3">
                  <c:v>0.44914655315601093</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1.9444444444444445E-2"/>
          <c:y val="0.11999890638670166"/>
          <c:w val="0.28121696883785702"/>
          <c:h val="0.4380473162907161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h-TH"/>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[Public_Excel Dashboards Course Outline.xlsx]Category Pivot (2)!COGS_NetSalesPivot</c:name>
    <c:fmtId val="6"/>
  </c:pivotSource>
  <c:chart>
    <c:autoTitleDeleted val="0"/>
    <c:pivotFmts>
      <c:pivotFmt>
        <c:idx val="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1"/>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pivotFmt>
      <c:pivotFmt>
        <c:idx val="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3"/>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pivotFmt>
      <c:pivotFmt>
        <c:idx val="4"/>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5"/>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pivotFmt>
      <c:pivotFmt>
        <c:idx val="6"/>
        <c:spPr>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7"/>
        <c:spPr>
          <a:ln w="28575" cap="rnd">
            <a:solidFill>
              <a:schemeClr val="accent1"/>
            </a:solidFill>
            <a:round/>
          </a:ln>
          <a:effectLst/>
        </c:spPr>
        <c:marker>
          <c:symbol val="circle"/>
          <c:size val="5"/>
          <c:spPr>
            <a:solidFill>
              <a:schemeClr val="accent2"/>
            </a:solidFill>
            <a:ln w="9525">
              <a:solidFill>
                <a:schemeClr val="accent2"/>
              </a:solidFill>
            </a:ln>
            <a:effectLst/>
          </c:spPr>
        </c:marker>
      </c:pivotFmt>
    </c:pivotFmts>
    <c:plotArea>
      <c:layout/>
      <c:lineChart>
        <c:grouping val="standard"/>
        <c:varyColors val="0"/>
        <c:ser>
          <c:idx val="0"/>
          <c:order val="0"/>
          <c:tx>
            <c:strRef>
              <c:f>'Category Pivot (2)'!$B$3:$B$4</c:f>
              <c:strCache>
                <c:ptCount val="1"/>
                <c:pt idx="0">
                  <c:v>COGS.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'Category Pivot (2)'!$A$5:$A$17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'Category Pivot (2)'!$B$5:$B$17</c:f>
              <c:numCache>
                <c:formatCode>#,##0;[Red]#,##0</c:formatCode>
                <c:ptCount val="12"/>
                <c:pt idx="0">
                  <c:v>8196</c:v>
                </c:pt>
                <c:pt idx="1">
                  <c:v>10005</c:v>
                </c:pt>
                <c:pt idx="2">
                  <c:v>10022</c:v>
                </c:pt>
                <c:pt idx="3">
                  <c:v>7043</c:v>
                </c:pt>
                <c:pt idx="4">
                  <c:v>10361</c:v>
                </c:pt>
                <c:pt idx="5">
                  <c:v>10467</c:v>
                </c:pt>
                <c:pt idx="6">
                  <c:v>10533</c:v>
                </c:pt>
                <c:pt idx="7">
                  <c:v>10135</c:v>
                </c:pt>
                <c:pt idx="8">
                  <c:v>10809</c:v>
                </c:pt>
                <c:pt idx="9">
                  <c:v>10729</c:v>
                </c:pt>
                <c:pt idx="10">
                  <c:v>10592</c:v>
                </c:pt>
                <c:pt idx="11">
                  <c:v>9921</c:v>
                </c:pt>
              </c:numCache>
            </c:numRef>
          </c:val>
          <c:smooth val="0"/>
        </c:ser>
        <c:ser>
          <c:idx val="1"/>
          <c:order val="1"/>
          <c:tx>
            <c:strRef>
              <c:f>'Category Pivot (2)'!$C$3:$C$4</c:f>
              <c:strCache>
                <c:ptCount val="1"/>
                <c:pt idx="0">
                  <c:v>Sales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'Category Pivot (2)'!$A$5:$A$17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'Category Pivot (2)'!$C$5:$C$17</c:f>
              <c:numCache>
                <c:formatCode>#,##0;[Red]#,##0</c:formatCode>
                <c:ptCount val="12"/>
                <c:pt idx="0">
                  <c:v>11743</c:v>
                </c:pt>
                <c:pt idx="1">
                  <c:v>11571</c:v>
                </c:pt>
                <c:pt idx="2">
                  <c:v>16473</c:v>
                </c:pt>
                <c:pt idx="3">
                  <c:v>10245</c:v>
                </c:pt>
                <c:pt idx="4">
                  <c:v>14309</c:v>
                </c:pt>
                <c:pt idx="5">
                  <c:v>14595</c:v>
                </c:pt>
                <c:pt idx="6">
                  <c:v>14642</c:v>
                </c:pt>
                <c:pt idx="7">
                  <c:v>14159</c:v>
                </c:pt>
                <c:pt idx="8">
                  <c:v>14999</c:v>
                </c:pt>
                <c:pt idx="9">
                  <c:v>14985</c:v>
                </c:pt>
                <c:pt idx="10">
                  <c:v>14755</c:v>
                </c:pt>
                <c:pt idx="11">
                  <c:v>13847</c:v>
                </c:pt>
              </c:numCache>
            </c:numRef>
          </c:val>
          <c:smooth val="0"/>
        </c:ser>
        <c:dLbls>
          <c:showLegendKey val="0"/>
          <c:showVal val="0"/>
          <c:showCatName val="0"/>
          <c:showSerName val="0"/>
          <c:showPercent val="0"/>
          <c:showBubbleSize val="0"/>
        </c:dLbls>
        <c:marker val="1"/>
        <c:smooth val="0"/>
        <c:axId val="308539272"/>
        <c:axId val="308539664"/>
      </c:lineChart>
      <c:catAx>
        <c:axId val="308539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crossAx val="308539664"/>
        <c:crosses val="autoZero"/>
        <c:auto val="1"/>
        <c:lblAlgn val="ctr"/>
        <c:lblOffset val="100"/>
        <c:noMultiLvlLbl val="0"/>
      </c:catAx>
      <c:valAx>
        <c:axId val="308539664"/>
        <c:scaling>
          <c:orientation val="minMax"/>
        </c:scaling>
        <c:delete val="0"/>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crossAx val="3085392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h-TH"/>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[Public_Excel Dashboards Course Outline.xlsx]Market Pivot!MarketPivot</c:name>
    <c:fmtId val="13"/>
  </c:pivotSource>
  <c:chart>
    <c:autoTitleDeleted val="0"/>
    <c:pivotFmts>
      <c:pivotFmt>
        <c:idx val="0"/>
        <c:spPr>
          <a:solidFill>
            <a:schemeClr val="accent1"/>
          </a:solidFill>
          <a:ln w="28575" cap="rnd">
            <a:solidFill>
              <a:schemeClr val="accent1"/>
            </a:solidFill>
            <a:round/>
          </a:ln>
          <a:effectLst/>
        </c:spPr>
        <c:marker>
          <c:symbol val="none"/>
        </c:marker>
      </c:pivotFmt>
      <c:pivotFmt>
        <c:idx val="1"/>
        <c:spPr>
          <a:solidFill>
            <a:schemeClr val="accent1"/>
          </a:solidFill>
          <a:ln w="28575" cap="rnd">
            <a:solidFill>
              <a:schemeClr val="accent1"/>
            </a:solidFill>
            <a:round/>
          </a:ln>
          <a:effectLst/>
        </c:spPr>
        <c:marker>
          <c:symbol val="none"/>
        </c:marker>
      </c:pivotFmt>
      <c:pivotFmt>
        <c:idx val="2"/>
        <c:spPr>
          <a:solidFill>
            <a:schemeClr val="accent1"/>
          </a:solidFill>
          <a:ln w="28575" cap="rnd">
            <a:solidFill>
              <a:schemeClr val="accent1"/>
            </a:solidFill>
            <a:round/>
          </a:ln>
          <a:effectLst/>
        </c:spPr>
        <c:marker>
          <c:symbol val="none"/>
        </c:marker>
      </c:pivotFmt>
      <c:pivotFmt>
        <c:idx val="3"/>
        <c:spPr>
          <a:solidFill>
            <a:schemeClr val="accent1"/>
          </a:solidFill>
          <a:ln w="28575" cap="rnd">
            <a:solidFill>
              <a:schemeClr val="accent1"/>
            </a:solidFill>
            <a:round/>
          </a:ln>
          <a:effectLst/>
        </c:spPr>
        <c:marker>
          <c:symbol val="none"/>
        </c:marker>
      </c:pivotFmt>
      <c:pivotFmt>
        <c:idx val="4"/>
        <c:spPr>
          <a:solidFill>
            <a:schemeClr val="accent1"/>
          </a:solidFill>
          <a:ln w="28575" cap="rnd">
            <a:solidFill>
              <a:schemeClr val="accent1"/>
            </a:solidFill>
            <a:round/>
          </a:ln>
          <a:effectLst/>
        </c:spPr>
        <c:marker>
          <c:symbol val="none"/>
        </c:marker>
      </c:pivotFmt>
      <c:pivotFmt>
        <c:idx val="5"/>
        <c:spPr>
          <a:solidFill>
            <a:schemeClr val="accent1"/>
          </a:solidFill>
          <a:ln w="28575" cap="rnd">
            <a:solidFill>
              <a:schemeClr val="accent1"/>
            </a:solidFill>
            <a:round/>
          </a:ln>
          <a:effectLst/>
        </c:spPr>
        <c:marker>
          <c:symbol val="none"/>
        </c:marker>
      </c:pivotFmt>
      <c:pivotFmt>
        <c:idx val="6"/>
        <c:spPr>
          <a:ln w="28575" cap="rnd">
            <a:solidFill>
              <a:schemeClr val="accent1"/>
            </a:solidFill>
            <a:round/>
          </a:ln>
          <a:effectLst/>
        </c:spPr>
        <c:marker>
          <c:symbol val="none"/>
        </c:marker>
      </c:pivotFmt>
      <c:pivotFmt>
        <c:idx val="7"/>
        <c:spPr>
          <a:ln w="28575" cap="rnd">
            <a:solidFill>
              <a:schemeClr val="accent1"/>
            </a:solidFill>
            <a:round/>
          </a:ln>
          <a:effectLst/>
        </c:spPr>
        <c:marker>
          <c:symbol val="none"/>
        </c:marker>
      </c:pivotFmt>
    </c:pivotFmts>
    <c:plotArea>
      <c:layout/>
      <c:lineChart>
        <c:grouping val="standard"/>
        <c:varyColors val="0"/>
        <c:ser>
          <c:idx val="0"/>
          <c:order val="0"/>
          <c:tx>
            <c:strRef>
              <c:f>'Market Pivot'!$B$3:$B$4</c:f>
              <c:strCache>
                <c:ptCount val="1"/>
                <c:pt idx="0">
                  <c:v>Domestic</c:v>
                </c:pt>
              </c:strCache>
            </c:strRef>
          </c:tx>
          <c:spPr>
            <a:ln w="28575" cap="rnd">
              <a:solidFill>
                <a:schemeClr val="accent1"/>
              </a:solidFill>
              <a:round/>
            </a:ln>
            <a:effectLst/>
          </c:spPr>
          <c:marker>
            <c:symbol val="none"/>
          </c:marker>
          <c:cat>
            <c:strRef>
              <c:f>'Market Pivot'!$A$5:$A$17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'Market Pivot'!$B$5:$B$17</c:f>
              <c:numCache>
                <c:formatCode>#,##0;[Red]#,##0</c:formatCode>
                <c:ptCount val="12"/>
                <c:pt idx="0">
                  <c:v>7927</c:v>
                </c:pt>
                <c:pt idx="1">
                  <c:v>5154</c:v>
                </c:pt>
                <c:pt idx="2">
                  <c:v>11465</c:v>
                </c:pt>
                <c:pt idx="3">
                  <c:v>7742</c:v>
                </c:pt>
                <c:pt idx="4">
                  <c:v>10107</c:v>
                </c:pt>
                <c:pt idx="5">
                  <c:v>10191</c:v>
                </c:pt>
                <c:pt idx="6">
                  <c:v>10100</c:v>
                </c:pt>
                <c:pt idx="7">
                  <c:v>10061</c:v>
                </c:pt>
                <c:pt idx="8">
                  <c:v>10231</c:v>
                </c:pt>
                <c:pt idx="9">
                  <c:v>10350</c:v>
                </c:pt>
                <c:pt idx="10">
                  <c:v>10594</c:v>
                </c:pt>
                <c:pt idx="11">
                  <c:v>9553</c:v>
                </c:pt>
              </c:numCache>
            </c:numRef>
          </c:val>
          <c:smooth val="0"/>
        </c:ser>
        <c:ser>
          <c:idx val="1"/>
          <c:order val="1"/>
          <c:tx>
            <c:strRef>
              <c:f>'Market Pivot'!$C$3:$C$4</c:f>
              <c:strCache>
                <c:ptCount val="1"/>
                <c:pt idx="0">
                  <c:v>Export</c:v>
                </c:pt>
              </c:strCache>
            </c:strRef>
          </c:tx>
          <c:spPr>
            <a:ln w="28575" cap="rnd">
              <a:solidFill>
                <a:schemeClr val="accent2"/>
              </a:solidFill>
              <a:round/>
            </a:ln>
            <a:effectLst/>
          </c:spPr>
          <c:marker>
            <c:symbol val="none"/>
          </c:marker>
          <c:cat>
            <c:strRef>
              <c:f>'Market Pivot'!$A$5:$A$17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'Market Pivot'!$C$5:$C$17</c:f>
              <c:numCache>
                <c:formatCode>#,##0;[Red]#,##0</c:formatCode>
                <c:ptCount val="12"/>
                <c:pt idx="0">
                  <c:v>12012</c:v>
                </c:pt>
                <c:pt idx="1">
                  <c:v>16422</c:v>
                </c:pt>
                <c:pt idx="2">
                  <c:v>15030</c:v>
                </c:pt>
                <c:pt idx="3">
                  <c:v>9546</c:v>
                </c:pt>
                <c:pt idx="4">
                  <c:v>14563</c:v>
                </c:pt>
                <c:pt idx="5">
                  <c:v>14871</c:v>
                </c:pt>
                <c:pt idx="6">
                  <c:v>15075</c:v>
                </c:pt>
                <c:pt idx="7">
                  <c:v>14233</c:v>
                </c:pt>
                <c:pt idx="8">
                  <c:v>15577</c:v>
                </c:pt>
                <c:pt idx="9">
                  <c:v>15364</c:v>
                </c:pt>
                <c:pt idx="10">
                  <c:v>14753</c:v>
                </c:pt>
                <c:pt idx="11">
                  <c:v>14215</c:v>
                </c:pt>
              </c:numCache>
            </c:numRef>
          </c:val>
          <c:smooth val="0"/>
        </c:ser>
        <c:dLbls>
          <c:showLegendKey val="0"/>
          <c:showVal val="0"/>
          <c:showCatName val="0"/>
          <c:showSerName val="0"/>
          <c:showPercent val="0"/>
          <c:showBubbleSize val="0"/>
        </c:dLbls>
        <c:smooth val="0"/>
        <c:axId val="308540448"/>
        <c:axId val="308540840"/>
      </c:lineChart>
      <c:catAx>
        <c:axId val="308540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crossAx val="308540840"/>
        <c:crosses val="autoZero"/>
        <c:auto val="1"/>
        <c:lblAlgn val="ctr"/>
        <c:lblOffset val="100"/>
        <c:noMultiLvlLbl val="0"/>
      </c:catAx>
      <c:valAx>
        <c:axId val="308540840"/>
        <c:scaling>
          <c:orientation val="minMax"/>
        </c:scaling>
        <c:delete val="0"/>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crossAx val="308540448"/>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h-TH"/>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[Public_Excel Dashboards Course Outline.xlsx]Pie Pivot (2)!PiePivot</c:name>
    <c:fmtId val="16"/>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6">
              <a:lumMod val="40000"/>
              <a:lumOff val="60000"/>
            </a:schemeClr>
          </a:solidFill>
          <a:ln w="19050">
            <a:solidFill>
              <a:schemeClr val="lt1"/>
            </a:solidFill>
          </a:ln>
          <a:effectLst/>
        </c:spPr>
      </c:pivotFmt>
      <c:pivotFmt>
        <c:idx val="3"/>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w="19050">
            <a:solidFill>
              <a:schemeClr val="lt1"/>
            </a:solidFill>
          </a:ln>
          <a:effectLst/>
        </c:spPr>
      </c:pivotFmt>
      <c:pivotFmt>
        <c:idx val="5"/>
        <c:spPr>
          <a:solidFill>
            <a:schemeClr val="accent6">
              <a:lumMod val="40000"/>
              <a:lumOff val="60000"/>
            </a:schemeClr>
          </a:solidFill>
          <a:ln w="19050">
            <a:solidFill>
              <a:schemeClr val="lt1"/>
            </a:solidFill>
          </a:ln>
          <a:effectLst/>
        </c:spPr>
      </c:pivotFmt>
      <c:pivotFmt>
        <c:idx val="6"/>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th-TH"/>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5">
              <a:lumMod val="20000"/>
              <a:lumOff val="80000"/>
            </a:schemeClr>
          </a:solidFill>
          <a:ln w="19050">
            <a:solidFill>
              <a:schemeClr val="lt1"/>
            </a:solidFill>
          </a:ln>
          <a:effectLst/>
        </c:spPr>
      </c:pivotFmt>
      <c:pivotFmt>
        <c:idx val="8"/>
        <c:spPr>
          <a:solidFill>
            <a:schemeClr val="accent6">
              <a:lumMod val="40000"/>
              <a:lumOff val="60000"/>
            </a:schemeClr>
          </a:solidFill>
          <a:ln w="19050">
            <a:solidFill>
              <a:schemeClr val="lt1"/>
            </a:solidFill>
          </a:ln>
          <a:effectLst/>
        </c:spPr>
      </c:pivotFmt>
      <c:pivotFmt>
        <c:idx val="9"/>
        <c:spPr>
          <a:solidFill>
            <a:schemeClr val="accent1"/>
          </a:solidFill>
          <a:ln w="19050">
            <a:solidFill>
              <a:schemeClr val="lt1"/>
            </a:solid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th-TH"/>
            </a:p>
          </c:txPr>
          <c:showLegendKey val="0"/>
          <c:showVal val="1"/>
          <c:showCatName val="0"/>
          <c:showSerName val="0"/>
          <c:showPercent val="0"/>
          <c:showBubbleSize val="0"/>
          <c:extLst>
            <c:ext xmlns:c15="http://schemas.microsoft.com/office/drawing/2012/chart" uri="{CE6537A1-D6FC-4f65-9D91-7224C49458BB}">
              <c15:layout/>
            </c:ext>
          </c:extLst>
        </c:dLbl>
      </c:pivotFmt>
      <c:pivotFmt>
        <c:idx val="10"/>
        <c:spPr>
          <a:solidFill>
            <a:schemeClr val="accent4">
              <a:lumMod val="20000"/>
              <a:lumOff val="80000"/>
            </a:schemeClr>
          </a:solidFill>
          <a:ln w="19050">
            <a:solidFill>
              <a:schemeClr val="lt1"/>
            </a:solidFill>
          </a:ln>
          <a:effectLst/>
        </c:spPr>
      </c:pivotFmt>
      <c:pivotFmt>
        <c:idx val="11"/>
        <c:spPr>
          <a:solidFill>
            <a:schemeClr val="accent6">
              <a:lumMod val="40000"/>
              <a:lumOff val="60000"/>
            </a:schemeClr>
          </a:solidFill>
          <a:ln w="19050">
            <a:solidFill>
              <a:schemeClr val="lt1"/>
            </a:solidFill>
          </a:ln>
          <a:effectLst/>
        </c:spPr>
      </c:pivotFmt>
    </c:pivotFmts>
    <c:plotArea>
      <c:layout>
        <c:manualLayout>
          <c:layoutTarget val="inner"/>
          <c:xMode val="edge"/>
          <c:yMode val="edge"/>
          <c:x val="0.17783027121609798"/>
          <c:y val="4.5275590551181105E-2"/>
          <c:w val="0.72467762857802676"/>
          <c:h val="0.91968649752114306"/>
        </c:manualLayout>
      </c:layout>
      <c:pieChart>
        <c:varyColors val="1"/>
        <c:ser>
          <c:idx val="0"/>
          <c:order val="0"/>
          <c:tx>
            <c:strRef>
              <c:f>'Pie Pivot (2)'!$B$3</c:f>
              <c:strCache>
                <c:ptCount val="1"/>
                <c:pt idx="0">
                  <c:v>Total</c:v>
                </c:pt>
              </c:strCache>
            </c:strRef>
          </c:tx>
          <c:dPt>
            <c:idx val="0"/>
            <c:bubble3D val="0"/>
            <c:spPr>
              <a:solidFill>
                <a:schemeClr val="accent4">
                  <a:lumMod val="20000"/>
                  <a:lumOff val="80000"/>
                </a:schemeClr>
              </a:solidFill>
              <a:ln w="19050">
                <a:solidFill>
                  <a:schemeClr val="lt1"/>
                </a:solidFill>
              </a:ln>
              <a:effectLst/>
            </c:spPr>
          </c:dPt>
          <c:dPt>
            <c:idx val="1"/>
            <c:bubble3D val="0"/>
            <c:spPr>
              <a:solidFill>
                <a:schemeClr val="accent6">
                  <a:lumMod val="40000"/>
                  <a:lumOff val="60000"/>
                </a:schemeClr>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th-TH"/>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'Pie Pivot (2)'!$A$4:$A$6</c:f>
              <c:strCache>
                <c:ptCount val="2"/>
                <c:pt idx="0">
                  <c:v>Domestic</c:v>
                </c:pt>
                <c:pt idx="1">
                  <c:v>Export</c:v>
                </c:pt>
              </c:strCache>
            </c:strRef>
          </c:cat>
          <c:val>
            <c:numRef>
              <c:f>'Pie Pivot (2)'!$B$4:$B$6</c:f>
              <c:numCache>
                <c:formatCode>0.00%</c:formatCode>
                <c:ptCount val="2"/>
                <c:pt idx="0">
                  <c:v>0.39796798720610516</c:v>
                </c:pt>
                <c:pt idx="1">
                  <c:v>0.60203201279389484</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3.4050743657042873E-2"/>
          <c:y val="0.11921223388743074"/>
          <c:w val="0.18875230224266873"/>
          <c:h val="0.2235174249052201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legend>
    <c:plotVisOnly val="1"/>
    <c:dispBlanksAs val="gap"/>
    <c:showDLblsOverMax val="0"/>
  </c:chart>
  <c:spPr>
    <a:noFill/>
    <a:ln w="9525" cap="flat" cmpd="sng" algn="ctr">
      <a:noFill/>
      <a:round/>
    </a:ln>
    <a:effectLst/>
  </c:spPr>
  <c:txPr>
    <a:bodyPr/>
    <a:lstStyle/>
    <a:p>
      <a:pPr>
        <a:defRPr/>
      </a:pPr>
      <a:endParaRPr lang="th-TH"/>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[Public_Excel Dashboards Course Outline.xlsx]Brand Pivot!BrandPivot</c:name>
    <c:fmtId val="8"/>
  </c:pivotSource>
  <c:chart>
    <c:autoTitleDeleted val="0"/>
    <c:pivotFmts>
      <c:pivotFmt>
        <c:idx val="0"/>
        <c:spPr>
          <a:solidFill>
            <a:schemeClr val="accent1"/>
          </a:solidFill>
          <a:ln w="28575" cap="rnd">
            <a:solidFill>
              <a:schemeClr val="accent1"/>
            </a:solidFill>
            <a:round/>
          </a:ln>
          <a:effectLst/>
        </c:spPr>
        <c:marker>
          <c:symbol val="none"/>
        </c:marker>
      </c:pivotFmt>
      <c:pivotFmt>
        <c:idx val="1"/>
        <c:spPr>
          <a:solidFill>
            <a:schemeClr val="accent1"/>
          </a:solidFill>
          <a:ln w="28575" cap="rnd">
            <a:solidFill>
              <a:schemeClr val="accent1"/>
            </a:solidFill>
            <a:round/>
          </a:ln>
          <a:effectLst/>
        </c:spPr>
        <c:marker>
          <c:symbol val="none"/>
        </c:marker>
      </c:pivotFmt>
      <c:pivotFmt>
        <c:idx val="2"/>
        <c:spPr>
          <a:solidFill>
            <a:schemeClr val="accent1"/>
          </a:solidFill>
          <a:ln w="28575" cap="rnd">
            <a:solidFill>
              <a:schemeClr val="accent1"/>
            </a:solidFill>
            <a:round/>
          </a:ln>
          <a:effectLst/>
        </c:spPr>
        <c:marker>
          <c:symbol val="none"/>
        </c:marker>
      </c:pivotFmt>
      <c:pivotFmt>
        <c:idx val="3"/>
        <c:spPr>
          <a:solidFill>
            <a:schemeClr val="accent1"/>
          </a:solidFill>
          <a:ln w="28575" cap="rnd">
            <a:solidFill>
              <a:schemeClr val="accent1"/>
            </a:solidFill>
            <a:round/>
          </a:ln>
          <a:effectLst/>
        </c:spPr>
        <c:marker>
          <c:symbol val="none"/>
        </c:marker>
      </c:pivotFmt>
      <c:pivotFmt>
        <c:idx val="4"/>
        <c:spPr>
          <a:solidFill>
            <a:schemeClr val="accent1"/>
          </a:solidFill>
          <a:ln w="28575" cap="rnd">
            <a:solidFill>
              <a:schemeClr val="accent1"/>
            </a:solidFill>
            <a:round/>
          </a:ln>
          <a:effectLst/>
        </c:spPr>
        <c:marker>
          <c:symbol val="none"/>
        </c:marker>
      </c:pivotFmt>
      <c:pivotFmt>
        <c:idx val="5"/>
        <c:spPr>
          <a:solidFill>
            <a:schemeClr val="accent1"/>
          </a:solidFill>
          <a:ln w="28575" cap="rnd">
            <a:solidFill>
              <a:schemeClr val="accent1"/>
            </a:solidFill>
            <a:round/>
          </a:ln>
          <a:effectLst/>
        </c:spPr>
        <c:marker>
          <c:symbol val="none"/>
        </c:marker>
      </c:pivotFmt>
      <c:pivotFmt>
        <c:idx val="6"/>
        <c:spPr>
          <a:ln w="28575" cap="rnd">
            <a:solidFill>
              <a:schemeClr val="accent1"/>
            </a:solidFill>
            <a:round/>
          </a:ln>
          <a:effectLst/>
        </c:spPr>
        <c:marker>
          <c:symbol val="none"/>
        </c:marker>
      </c:pivotFmt>
      <c:pivotFmt>
        <c:idx val="7"/>
        <c:spPr>
          <a:ln w="28575" cap="rnd">
            <a:solidFill>
              <a:schemeClr val="accent1"/>
            </a:solidFill>
            <a:round/>
          </a:ln>
          <a:effectLst/>
        </c:spPr>
        <c:marker>
          <c:symbol val="none"/>
        </c:marker>
      </c:pivotFmt>
    </c:pivotFmts>
    <c:plotArea>
      <c:layout/>
      <c:lineChart>
        <c:grouping val="standard"/>
        <c:varyColors val="0"/>
        <c:ser>
          <c:idx val="0"/>
          <c:order val="0"/>
          <c:tx>
            <c:strRef>
              <c:f>'Brand Pivot'!$B$3:$B$4</c:f>
              <c:strCache>
                <c:ptCount val="1"/>
                <c:pt idx="0">
                  <c:v>Brand-A</c:v>
                </c:pt>
              </c:strCache>
            </c:strRef>
          </c:tx>
          <c:spPr>
            <a:ln w="28575" cap="rnd">
              <a:solidFill>
                <a:schemeClr val="accent1"/>
              </a:solidFill>
              <a:round/>
            </a:ln>
            <a:effectLst/>
          </c:spPr>
          <c:marker>
            <c:symbol val="none"/>
          </c:marker>
          <c:cat>
            <c:strRef>
              <c:f>'Brand Pivot'!$A$5:$A$17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'Brand Pivot'!$B$5:$B$17</c:f>
              <c:numCache>
                <c:formatCode>#,##0;[Red]#,##0</c:formatCode>
                <c:ptCount val="12"/>
                <c:pt idx="0">
                  <c:v>5544</c:v>
                </c:pt>
                <c:pt idx="1">
                  <c:v>7590</c:v>
                </c:pt>
                <c:pt idx="2">
                  <c:v>7485</c:v>
                </c:pt>
                <c:pt idx="3">
                  <c:v>5357</c:v>
                </c:pt>
                <c:pt idx="4">
                  <c:v>9416</c:v>
                </c:pt>
                <c:pt idx="5">
                  <c:v>9453</c:v>
                </c:pt>
                <c:pt idx="6">
                  <c:v>9511</c:v>
                </c:pt>
                <c:pt idx="7">
                  <c:v>8853</c:v>
                </c:pt>
                <c:pt idx="8">
                  <c:v>9472</c:v>
                </c:pt>
                <c:pt idx="9">
                  <c:v>9629</c:v>
                </c:pt>
                <c:pt idx="10">
                  <c:v>9483</c:v>
                </c:pt>
                <c:pt idx="11">
                  <c:v>8863</c:v>
                </c:pt>
              </c:numCache>
            </c:numRef>
          </c:val>
          <c:smooth val="0"/>
        </c:ser>
        <c:ser>
          <c:idx val="1"/>
          <c:order val="1"/>
          <c:tx>
            <c:strRef>
              <c:f>'Brand Pivot'!$C$3:$C$4</c:f>
              <c:strCache>
                <c:ptCount val="1"/>
                <c:pt idx="0">
                  <c:v>Brand-B</c:v>
                </c:pt>
              </c:strCache>
            </c:strRef>
          </c:tx>
          <c:spPr>
            <a:ln w="28575" cap="rnd">
              <a:solidFill>
                <a:schemeClr val="accent2"/>
              </a:solidFill>
              <a:round/>
            </a:ln>
            <a:effectLst/>
          </c:spPr>
          <c:marker>
            <c:symbol val="none"/>
          </c:marker>
          <c:cat>
            <c:strRef>
              <c:f>'Brand Pivot'!$A$5:$A$17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'Brand Pivot'!$C$5:$C$17</c:f>
              <c:numCache>
                <c:formatCode>#,##0;[Red]#,##0</c:formatCode>
                <c:ptCount val="12"/>
                <c:pt idx="0">
                  <c:v>14395</c:v>
                </c:pt>
                <c:pt idx="1">
                  <c:v>13986</c:v>
                </c:pt>
                <c:pt idx="2">
                  <c:v>19010</c:v>
                </c:pt>
                <c:pt idx="3">
                  <c:v>11931</c:v>
                </c:pt>
                <c:pt idx="4">
                  <c:v>15254</c:v>
                </c:pt>
                <c:pt idx="5">
                  <c:v>15609</c:v>
                </c:pt>
                <c:pt idx="6">
                  <c:v>15664</c:v>
                </c:pt>
                <c:pt idx="7">
                  <c:v>15441</c:v>
                </c:pt>
                <c:pt idx="8">
                  <c:v>16336</c:v>
                </c:pt>
                <c:pt idx="9">
                  <c:v>16085</c:v>
                </c:pt>
                <c:pt idx="10">
                  <c:v>15864</c:v>
                </c:pt>
                <c:pt idx="11">
                  <c:v>14905</c:v>
                </c:pt>
              </c:numCache>
            </c:numRef>
          </c:val>
          <c:smooth val="0"/>
        </c:ser>
        <c:dLbls>
          <c:showLegendKey val="0"/>
          <c:showVal val="0"/>
          <c:showCatName val="0"/>
          <c:showSerName val="0"/>
          <c:showPercent val="0"/>
          <c:showBubbleSize val="0"/>
        </c:dLbls>
        <c:smooth val="0"/>
        <c:axId val="308542016"/>
        <c:axId val="308542408"/>
      </c:lineChart>
      <c:catAx>
        <c:axId val="308542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crossAx val="308542408"/>
        <c:crosses val="autoZero"/>
        <c:auto val="1"/>
        <c:lblAlgn val="ctr"/>
        <c:lblOffset val="100"/>
        <c:noMultiLvlLbl val="0"/>
      </c:catAx>
      <c:valAx>
        <c:axId val="308542408"/>
        <c:scaling>
          <c:orientation val="minMax"/>
        </c:scaling>
        <c:delete val="0"/>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crossAx val="308542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h-TH"/>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[Public_Excel Dashboards Course Outline.xlsx]Product Data!PivotTable1</c:name>
    <c:fmtId val="9"/>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5"/>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pivotFmt>
      <c:pivotFmt>
        <c:idx val="6"/>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7"/>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8"/>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9"/>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pivotFmt>
      <c:pivotFmt>
        <c:idx val="10"/>
        <c:spPr>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11"/>
        <c:spPr>
          <a:ln w="28575" cap="rnd">
            <a:solidFill>
              <a:schemeClr val="accent1"/>
            </a:solidFill>
            <a:round/>
          </a:ln>
          <a:effectLst/>
        </c:spPr>
        <c:marker>
          <c:symbol val="circle"/>
          <c:size val="5"/>
          <c:spPr>
            <a:solidFill>
              <a:schemeClr val="accent2"/>
            </a:solidFill>
            <a:ln w="9525">
              <a:solidFill>
                <a:schemeClr val="accent2"/>
              </a:solidFill>
            </a:ln>
            <a:effectLst/>
          </c:spPr>
        </c:marker>
      </c:pivotFmt>
    </c:pivotFmts>
    <c:plotArea>
      <c:layout/>
      <c:lineChart>
        <c:grouping val="standard"/>
        <c:varyColors val="0"/>
        <c:ser>
          <c:idx val="0"/>
          <c:order val="0"/>
          <c:tx>
            <c:strRef>
              <c:f>'Product Data'!$F$3:$F$4</c:f>
              <c:strCache>
                <c:ptCount val="1"/>
                <c:pt idx="0">
                  <c:v>2017</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'Product Data'!$E$5:$E$9</c:f>
              <c:strCache>
                <c:ptCount val="4"/>
                <c:pt idx="0">
                  <c:v>Cameras</c:v>
                </c:pt>
                <c:pt idx="1">
                  <c:v>Home Appliances</c:v>
                </c:pt>
                <c:pt idx="2">
                  <c:v>Home Entertainment</c:v>
                </c:pt>
                <c:pt idx="3">
                  <c:v>Televisions</c:v>
                </c:pt>
              </c:strCache>
            </c:strRef>
          </c:cat>
          <c:val>
            <c:numRef>
              <c:f>'Product Data'!$F$5:$F$9</c:f>
              <c:numCache>
                <c:formatCode>#,##0;[Red]#,##0</c:formatCode>
                <c:ptCount val="4"/>
                <c:pt idx="0">
                  <c:v>27679</c:v>
                </c:pt>
                <c:pt idx="1">
                  <c:v>29282</c:v>
                </c:pt>
                <c:pt idx="2">
                  <c:v>30993</c:v>
                </c:pt>
                <c:pt idx="3">
                  <c:v>23784</c:v>
                </c:pt>
              </c:numCache>
            </c:numRef>
          </c:val>
          <c:smooth val="0"/>
        </c:ser>
        <c:ser>
          <c:idx val="1"/>
          <c:order val="1"/>
          <c:tx>
            <c:strRef>
              <c:f>'Product Data'!$G$3:$G$4</c:f>
              <c:strCache>
                <c:ptCount val="1"/>
                <c:pt idx="0">
                  <c:v>2018</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'Product Data'!$E$5:$E$9</c:f>
              <c:strCache>
                <c:ptCount val="4"/>
                <c:pt idx="0">
                  <c:v>Cameras</c:v>
                </c:pt>
                <c:pt idx="1">
                  <c:v>Home Appliances</c:v>
                </c:pt>
                <c:pt idx="2">
                  <c:v>Home Entertainment</c:v>
                </c:pt>
                <c:pt idx="3">
                  <c:v>Televisions</c:v>
                </c:pt>
              </c:strCache>
            </c:strRef>
          </c:cat>
          <c:val>
            <c:numRef>
              <c:f>'Product Data'!$G$5:$G$9</c:f>
              <c:numCache>
                <c:formatCode>#,##0;[Red]#,##0</c:formatCode>
                <c:ptCount val="4"/>
                <c:pt idx="0">
                  <c:v>37107</c:v>
                </c:pt>
                <c:pt idx="1">
                  <c:v>40105</c:v>
                </c:pt>
                <c:pt idx="2">
                  <c:v>40740</c:v>
                </c:pt>
                <c:pt idx="3">
                  <c:v>38851</c:v>
                </c:pt>
              </c:numCache>
            </c:numRef>
          </c:val>
          <c:smooth val="0"/>
        </c:ser>
        <c:dLbls>
          <c:showLegendKey val="0"/>
          <c:showVal val="0"/>
          <c:showCatName val="0"/>
          <c:showSerName val="0"/>
          <c:showPercent val="0"/>
          <c:showBubbleSize val="0"/>
        </c:dLbls>
        <c:marker val="1"/>
        <c:smooth val="0"/>
        <c:axId val="308543192"/>
        <c:axId val="308543584"/>
      </c:lineChart>
      <c:catAx>
        <c:axId val="308543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crossAx val="308543584"/>
        <c:crosses val="autoZero"/>
        <c:auto val="1"/>
        <c:lblAlgn val="ctr"/>
        <c:lblOffset val="100"/>
        <c:noMultiLvlLbl val="0"/>
      </c:catAx>
      <c:valAx>
        <c:axId val="308543584"/>
        <c:scaling>
          <c:orientation val="minMax"/>
        </c:scaling>
        <c:delete val="0"/>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crossAx val="30854319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h-TH"/>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[Public_Excel Dashboards Course Outline.xlsx]Product Data!PivotTable2</c:name>
    <c:fmtId val="6"/>
  </c:pivotSource>
  <c:chart>
    <c:autoTitleDeleted val="1"/>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marker>
          <c:symbol val="none"/>
        </c:marke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lumMod val="20000"/>
              <a:lumOff val="80000"/>
            </a:schemeClr>
          </a:solidFill>
          <a:ln w="19050">
            <a:solidFill>
              <a:schemeClr val="lt1"/>
            </a:solidFill>
          </a:ln>
          <a:effectLst/>
        </c:spPr>
      </c:pivotFmt>
      <c:pivotFmt>
        <c:idx val="6"/>
        <c:spPr>
          <a:solidFill>
            <a:schemeClr val="accent6">
              <a:lumMod val="40000"/>
              <a:lumOff val="60000"/>
            </a:schemeClr>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showLegendKey val="0"/>
          <c:showVal val="1"/>
          <c:showCatName val="0"/>
          <c:showSerName val="0"/>
          <c:showPercent val="0"/>
          <c:showBubbleSize val="0"/>
          <c:extLst>
            <c:ext xmlns:c15="http://schemas.microsoft.com/office/drawing/2012/chart" uri="{CE6537A1-D6FC-4f65-9D91-7224C49458BB}">
              <c15:layout/>
            </c:ext>
          </c:extLst>
        </c:dLbl>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pivotFmt>
    </c:pivotFmts>
    <c:plotArea>
      <c:layout/>
      <c:pieChart>
        <c:varyColors val="1"/>
        <c:ser>
          <c:idx val="0"/>
          <c:order val="0"/>
          <c:tx>
            <c:strRef>
              <c:f>'Product Data'!$F$19:$F$20</c:f>
              <c:strCache>
                <c:ptCount val="1"/>
                <c:pt idx="0">
                  <c:v>Total</c:v>
                </c:pt>
              </c:strCache>
            </c:strRef>
          </c:tx>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'Product Data'!$E$21:$E$23</c:f>
              <c:strCache>
                <c:ptCount val="2"/>
                <c:pt idx="0">
                  <c:v>2017</c:v>
                </c:pt>
                <c:pt idx="1">
                  <c:v>2018</c:v>
                </c:pt>
              </c:strCache>
            </c:strRef>
          </c:cat>
          <c:val>
            <c:numRef>
              <c:f>'Product Data'!$F$21:$F$23</c:f>
              <c:numCache>
                <c:formatCode>0.00%</c:formatCode>
                <c:ptCount val="2"/>
                <c:pt idx="0">
                  <c:v>0.4160928871196577</c:v>
                </c:pt>
                <c:pt idx="1">
                  <c:v>0.58390711288034225</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6.6666666666666666E-2"/>
          <c:y val="0.16108741615631383"/>
          <c:w val="0.10833333333333332"/>
          <c:h val="0.2235174249052201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h-TH"/>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[Public_Excel Dashboards Course Outline.xlsx]Product Data!PivotTable3</c:name>
    <c:fmtId val="6"/>
  </c:pivotSource>
  <c:chart>
    <c:autoTitleDeleted val="1"/>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marker>
          <c:symbol val="none"/>
        </c:marke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6">
              <a:lumMod val="40000"/>
              <a:lumOff val="60000"/>
            </a:schemeClr>
          </a:solidFill>
          <a:ln w="19050">
            <a:solidFill>
              <a:schemeClr val="lt1"/>
            </a:solidFill>
          </a:ln>
          <a:effectLst/>
        </c:spPr>
      </c:pivotFmt>
      <c:pivotFmt>
        <c:idx val="12"/>
        <c:spPr>
          <a:solidFill>
            <a:srgbClr val="FF66CC"/>
          </a:solidFill>
          <a:ln w="19050">
            <a:solidFill>
              <a:schemeClr val="lt1"/>
            </a:solidFill>
          </a:ln>
          <a:effectLst/>
        </c:spPr>
      </c:pivotFmt>
      <c:pivotFmt>
        <c:idx val="13"/>
        <c:spPr>
          <a:solidFill>
            <a:schemeClr val="accent1"/>
          </a:solidFill>
          <a:ln w="19050">
            <a:solidFill>
              <a:schemeClr val="lt1"/>
            </a:solidFill>
          </a:ln>
          <a:effectLst/>
        </c:spPr>
      </c:pivotFmt>
      <c:pivotFmt>
        <c:idx val="14"/>
        <c:spPr>
          <a:solidFill>
            <a:schemeClr val="accent1">
              <a:lumMod val="40000"/>
              <a:lumOff val="60000"/>
            </a:schemeClr>
          </a:solidFill>
          <a:ln w="19050">
            <a:solidFill>
              <a:schemeClr val="lt1"/>
            </a:solidFill>
          </a:ln>
          <a:effectLst/>
        </c:spPr>
      </c:pivotFmt>
      <c:pivotFmt>
        <c:idx val="15"/>
        <c:spPr>
          <a:solidFill>
            <a:schemeClr val="accent1"/>
          </a:solidFill>
          <a:ln w="19050">
            <a:solidFill>
              <a:schemeClr val="lt1"/>
            </a:solidFill>
          </a:ln>
          <a:effectLst/>
        </c:spPr>
      </c:pivotFmt>
      <c:pivotFmt>
        <c:idx val="16"/>
        <c:spPr>
          <a:solidFill>
            <a:schemeClr val="accent1"/>
          </a:solidFill>
          <a:ln w="19050">
            <a:solidFill>
              <a:schemeClr val="lt1"/>
            </a:solidFill>
          </a:ln>
          <a:effectLst/>
        </c:spPr>
      </c:pivotFmt>
      <c:pivotFmt>
        <c:idx val="17"/>
        <c:spPr>
          <a:solidFill>
            <a:schemeClr val="accent6">
              <a:lumMod val="20000"/>
              <a:lumOff val="80000"/>
            </a:schemeClr>
          </a:solidFill>
          <a:ln w="19050">
            <a:solidFill>
              <a:schemeClr val="lt1"/>
            </a:solidFill>
          </a:ln>
          <a:effectLst/>
        </c:spPr>
      </c:pivotFmt>
      <c:pivotFmt>
        <c:idx val="18"/>
        <c:spPr>
          <a:solidFill>
            <a:srgbClr val="FFFF00"/>
          </a:solidFill>
          <a:ln w="19050">
            <a:solidFill>
              <a:schemeClr val="lt1"/>
            </a:solidFill>
          </a:ln>
          <a:effectLst/>
        </c:spPr>
      </c:pivotFmt>
      <c:pivotFmt>
        <c:idx val="19"/>
        <c:spPr>
          <a:solidFill>
            <a:schemeClr val="accent1"/>
          </a:solidFill>
          <a:ln w="19050">
            <a:solidFill>
              <a:schemeClr val="lt1"/>
            </a:solidFill>
          </a:ln>
          <a:effectLst/>
        </c:spPr>
      </c:pivotFmt>
      <c:pivotFmt>
        <c:idx val="20"/>
        <c:spPr>
          <a:solidFill>
            <a:schemeClr val="accent1"/>
          </a:solidFill>
          <a:ln w="19050">
            <a:solidFill>
              <a:schemeClr val="lt1"/>
            </a:solidFill>
          </a:ln>
          <a:effectLst/>
        </c:spPr>
      </c:pivotFmt>
      <c:pivotFmt>
        <c:idx val="21"/>
        <c:spPr>
          <a:solidFill>
            <a:schemeClr val="accent1"/>
          </a:solidFill>
          <a:ln w="19050">
            <a:solidFill>
              <a:schemeClr val="lt1"/>
            </a:solidFill>
          </a:ln>
          <a:effectLst/>
        </c:spPr>
      </c:pivotFmt>
      <c:pivotFmt>
        <c:idx val="22"/>
        <c:spPr>
          <a:solidFill>
            <a:schemeClr val="accent1"/>
          </a:solidFill>
          <a:ln w="19050">
            <a:solidFill>
              <a:schemeClr val="lt1"/>
            </a:solidFill>
          </a:ln>
          <a:effectLst/>
        </c:spPr>
      </c:pivotFmt>
      <c:pivotFmt>
        <c:idx val="23"/>
        <c:spPr>
          <a:solidFill>
            <a:schemeClr val="accent1"/>
          </a:solidFill>
          <a:ln w="19050">
            <a:solidFill>
              <a:schemeClr val="lt1"/>
            </a:solidFill>
          </a:ln>
          <a:effectLst/>
        </c:spPr>
      </c:pivotFmt>
      <c:pivotFmt>
        <c:idx val="24"/>
        <c:spPr>
          <a:solidFill>
            <a:schemeClr val="accent1"/>
          </a:solidFill>
          <a:ln w="19050">
            <a:solidFill>
              <a:schemeClr val="lt1"/>
            </a:solidFill>
          </a:ln>
          <a:effectLst/>
        </c:spPr>
      </c:pivotFmt>
      <c:pivotFmt>
        <c:idx val="25"/>
        <c:spPr>
          <a:solidFill>
            <a:schemeClr val="accent1"/>
          </a:solidFill>
          <a:ln w="19050">
            <a:solidFill>
              <a:schemeClr val="lt1"/>
            </a:solidFill>
          </a:ln>
          <a:effectLst/>
        </c:spPr>
      </c:pivotFmt>
      <c:pivotFmt>
        <c:idx val="26"/>
        <c:spPr>
          <a:solidFill>
            <a:schemeClr val="accent1"/>
          </a:solidFill>
          <a:ln w="19050">
            <a:solidFill>
              <a:schemeClr val="lt1"/>
            </a:solidFill>
          </a:ln>
          <a:effectLst/>
        </c:spPr>
      </c:pivotFmt>
      <c:pivotFmt>
        <c:idx val="27"/>
        <c:spPr>
          <a:solidFill>
            <a:schemeClr val="accent1"/>
          </a:solidFill>
          <a:ln w="19050">
            <a:solidFill>
              <a:schemeClr val="lt1"/>
            </a:solid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showLegendKey val="0"/>
          <c:showVal val="1"/>
          <c:showCatName val="0"/>
          <c:showSerName val="0"/>
          <c:showPercent val="0"/>
          <c:showBubbleSize val="0"/>
          <c:extLst>
            <c:ext xmlns:c15="http://schemas.microsoft.com/office/drawing/2012/chart" uri="{CE6537A1-D6FC-4f65-9D91-7224C49458BB}">
              <c15:layout/>
            </c:ext>
          </c:extLst>
        </c:dLbl>
      </c:pivotFmt>
      <c:pivotFmt>
        <c:idx val="28"/>
        <c:spPr>
          <a:solidFill>
            <a:schemeClr val="accent5">
              <a:lumMod val="40000"/>
              <a:lumOff val="60000"/>
            </a:schemeClr>
          </a:solidFill>
          <a:ln w="19050">
            <a:solidFill>
              <a:schemeClr val="lt1"/>
            </a:solidFill>
          </a:ln>
          <a:effectLst/>
        </c:spPr>
      </c:pivotFmt>
      <c:pivotFmt>
        <c:idx val="29"/>
        <c:spPr>
          <a:solidFill>
            <a:schemeClr val="accent1"/>
          </a:solidFill>
          <a:ln w="19050">
            <a:solidFill>
              <a:schemeClr val="lt1"/>
            </a:solidFill>
          </a:ln>
          <a:effectLst/>
        </c:spPr>
      </c:pivotFmt>
      <c:pivotFmt>
        <c:idx val="30"/>
        <c:spPr>
          <a:solidFill>
            <a:schemeClr val="accent1"/>
          </a:solidFill>
          <a:ln w="19050">
            <a:solidFill>
              <a:schemeClr val="lt1"/>
            </a:solidFill>
          </a:ln>
          <a:effectLst/>
        </c:spPr>
      </c:pivotFmt>
      <c:pivotFmt>
        <c:idx val="31"/>
        <c:spPr>
          <a:solidFill>
            <a:schemeClr val="accent1"/>
          </a:solidFill>
          <a:ln w="19050">
            <a:solidFill>
              <a:schemeClr val="lt1"/>
            </a:solidFill>
          </a:ln>
          <a:effectLst/>
        </c:spPr>
      </c:pivotFmt>
      <c:pivotFmt>
        <c:idx val="32"/>
        <c:spPr>
          <a:solidFill>
            <a:schemeClr val="bg2"/>
          </a:solidFill>
          <a:ln w="19050">
            <a:solidFill>
              <a:schemeClr val="lt1"/>
            </a:solidFill>
          </a:ln>
          <a:effectLst/>
        </c:spPr>
      </c:pivotFmt>
      <c:pivotFmt>
        <c:idx val="33"/>
        <c:spPr>
          <a:solidFill>
            <a:schemeClr val="accent1"/>
          </a:solidFill>
          <a:ln w="19050">
            <a:solidFill>
              <a:schemeClr val="lt1"/>
            </a:solidFill>
          </a:ln>
          <a:effectLst/>
        </c:spPr>
      </c:pivotFmt>
      <c:pivotFmt>
        <c:idx val="34"/>
        <c:spPr>
          <a:solidFill>
            <a:schemeClr val="accent2">
              <a:lumMod val="60000"/>
              <a:lumOff val="40000"/>
            </a:schemeClr>
          </a:solidFill>
          <a:ln w="19050">
            <a:solidFill>
              <a:schemeClr val="lt1"/>
            </a:solidFill>
          </a:ln>
          <a:effectLst/>
        </c:spPr>
      </c:pivotFmt>
      <c:pivotFmt>
        <c:idx val="35"/>
        <c:spPr>
          <a:solidFill>
            <a:schemeClr val="accent4">
              <a:lumMod val="20000"/>
              <a:lumOff val="80000"/>
            </a:schemeClr>
          </a:solidFill>
          <a:ln w="19050">
            <a:solidFill>
              <a:schemeClr val="lt1"/>
            </a:solidFill>
          </a:ln>
          <a:effectLst/>
        </c:spPr>
      </c:pivotFmt>
    </c:pivotFmts>
    <c:plotArea>
      <c:layout/>
      <c:pieChart>
        <c:varyColors val="1"/>
        <c:ser>
          <c:idx val="0"/>
          <c:order val="0"/>
          <c:tx>
            <c:strRef>
              <c:f>'Product Data'!$G$33:$G$34</c:f>
              <c:strCache>
                <c:ptCount val="1"/>
                <c:pt idx="0">
                  <c:v>Total</c:v>
                </c:pt>
              </c:strCache>
            </c:strRef>
          </c:tx>
          <c:dPt>
            <c:idx val="0"/>
            <c:bubble3D val="0"/>
            <c:spPr>
              <a:solidFill>
                <a:schemeClr val="accent5">
                  <a:lumMod val="40000"/>
                  <a:lumOff val="60000"/>
                </a:schemeClr>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bg2"/>
              </a:solidFill>
              <a:ln w="19050">
                <a:solidFill>
                  <a:schemeClr val="lt1"/>
                </a:solidFill>
              </a:ln>
              <a:effectLst/>
            </c:spPr>
          </c:dPt>
          <c:dPt>
            <c:idx val="5"/>
            <c:bubble3D val="0"/>
            <c:spPr>
              <a:solidFill>
                <a:schemeClr val="accent6"/>
              </a:solidFill>
              <a:ln w="19050">
                <a:solidFill>
                  <a:schemeClr val="lt1"/>
                </a:solidFill>
              </a:ln>
              <a:effectLst/>
            </c:spPr>
          </c:dPt>
          <c:dPt>
            <c:idx val="6"/>
            <c:bubble3D val="0"/>
            <c:spPr>
              <a:solidFill>
                <a:schemeClr val="accent2">
                  <a:lumMod val="60000"/>
                  <a:lumOff val="40000"/>
                </a:schemeClr>
              </a:solidFill>
              <a:ln w="19050">
                <a:solidFill>
                  <a:schemeClr val="lt1"/>
                </a:solidFill>
              </a:ln>
              <a:effectLst/>
            </c:spPr>
          </c:dPt>
          <c:dPt>
            <c:idx val="7"/>
            <c:bubble3D val="0"/>
            <c:spPr>
              <a:solidFill>
                <a:schemeClr val="accent4">
                  <a:lumMod val="20000"/>
                  <a:lumOff val="80000"/>
                </a:schemeClr>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multiLvlStrRef>
              <c:f>'Product Data'!$E$35:$F$45</c:f>
              <c:multiLvlStrCache>
                <c:ptCount val="8"/>
                <c:lvl>
                  <c:pt idx="0">
                    <c:v>Cameras</c:v>
                  </c:pt>
                  <c:pt idx="1">
                    <c:v>Home Appliances</c:v>
                  </c:pt>
                  <c:pt idx="2">
                    <c:v>Home Entertainment</c:v>
                  </c:pt>
                  <c:pt idx="3">
                    <c:v>Televisions</c:v>
                  </c:pt>
                  <c:pt idx="4">
                    <c:v>Cameras</c:v>
                  </c:pt>
                  <c:pt idx="5">
                    <c:v>Home Appliances</c:v>
                  </c:pt>
                  <c:pt idx="6">
                    <c:v>Home Entertainment</c:v>
                  </c:pt>
                  <c:pt idx="7">
                    <c:v>Televisions</c:v>
                  </c:pt>
                </c:lvl>
                <c:lvl>
                  <c:pt idx="0">
                    <c:v>2017</c:v>
                  </c:pt>
                  <c:pt idx="4">
                    <c:v>2018</c:v>
                  </c:pt>
                </c:lvl>
              </c:multiLvlStrCache>
            </c:multiLvlStrRef>
          </c:cat>
          <c:val>
            <c:numRef>
              <c:f>'Product Data'!$G$35:$G$45</c:f>
              <c:numCache>
                <c:formatCode>0.00%</c:formatCode>
                <c:ptCount val="8"/>
                <c:pt idx="0">
                  <c:v>0.10307178419682655</c:v>
                </c:pt>
                <c:pt idx="1">
                  <c:v>0.10904107752633677</c:v>
                </c:pt>
                <c:pt idx="2">
                  <c:v>0.11541254408079213</c:v>
                </c:pt>
                <c:pt idx="3">
                  <c:v>8.8567481315702259E-2</c:v>
                </c:pt>
                <c:pt idx="4">
                  <c:v>0.13818001720407685</c:v>
                </c:pt>
                <c:pt idx="5">
                  <c:v>0.14934404802246212</c:v>
                </c:pt>
                <c:pt idx="6">
                  <c:v>0.15170867763209342</c:v>
                </c:pt>
                <c:pt idx="7">
                  <c:v>0.14467437002170991</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h-TH"/>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[Public_Excel Dashboards Course Outline.xlsx]Oil Pivot!PivotTable1</c:name>
    <c:fmtId val="9"/>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Oil</a:t>
            </a:r>
            <a:r>
              <a:rPr lang="en-US" baseline="0"/>
              <a:t> Prices</a:t>
            </a:r>
            <a:endParaRPr lang="en-US"/>
          </a:p>
        </c:rich>
      </c:tx>
      <c:layout/>
      <c:overlay val="0"/>
      <c:spPr>
        <a:solidFill>
          <a:schemeClr val="accent4">
            <a:lumMod val="20000"/>
            <a:lumOff val="80000"/>
          </a:schemeClr>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th-TH"/>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spPr>
          <a:solidFill>
            <a:schemeClr val="accent6"/>
          </a:solidFill>
          <a:ln w="28575" cap="rnd">
            <a:solidFill>
              <a:schemeClr val="accent6"/>
            </a:solidFill>
            <a:round/>
          </a:ln>
          <a:effectLst/>
        </c:spPr>
        <c:marker>
          <c:symbol val="circle"/>
          <c:size val="5"/>
          <c:spPr>
            <a:solidFill>
              <a:schemeClr val="accent6"/>
            </a:solidFill>
            <a:ln w="9525">
              <a:solidFill>
                <a:schemeClr val="accent6"/>
              </a:solidFill>
            </a:ln>
            <a:effectLst/>
          </c:spPr>
        </c:marker>
      </c:pivotFmt>
      <c:pivotFmt>
        <c:idx val="11"/>
        <c:spPr>
          <a:solidFill>
            <a:schemeClr val="accent6"/>
          </a:solidFill>
          <a:ln w="28575" cap="rnd">
            <a:solidFill>
              <a:schemeClr val="accent6"/>
            </a:solidFill>
            <a:round/>
          </a:ln>
          <a:effectLst/>
        </c:spPr>
        <c:marker>
          <c:symbol val="circle"/>
          <c:size val="5"/>
          <c:spPr>
            <a:solidFill>
              <a:schemeClr val="accent5"/>
            </a:solidFill>
            <a:ln w="9525">
              <a:solidFill>
                <a:schemeClr val="accent5"/>
              </a:solidFill>
            </a:ln>
            <a:effectLst/>
          </c:spPr>
        </c:marker>
      </c:pivotFmt>
      <c:pivotFmt>
        <c:idx val="12"/>
        <c:spPr>
          <a:solidFill>
            <a:schemeClr val="accent6"/>
          </a:solidFill>
          <a:ln w="28575" cap="rnd">
            <a:solidFill>
              <a:schemeClr val="accent6"/>
            </a:solidFill>
            <a:round/>
          </a:ln>
          <a:effectLst/>
        </c:spPr>
        <c:marker>
          <c:symbol val="circle"/>
          <c:size val="5"/>
          <c:spPr>
            <a:solidFill>
              <a:schemeClr val="accent4"/>
            </a:solidFill>
            <a:ln w="9525">
              <a:solidFill>
                <a:schemeClr val="accent4"/>
              </a:solidFill>
            </a:ln>
            <a:effectLst/>
          </c:spPr>
        </c:marker>
      </c:pivotFmt>
      <c:pivotFmt>
        <c:idx val="13"/>
        <c:spPr>
          <a:solidFill>
            <a:schemeClr val="accent6"/>
          </a:solidFill>
          <a:ln w="28575" cap="rnd">
            <a:solidFill>
              <a:schemeClr val="accent6"/>
            </a:solidFill>
            <a:round/>
          </a:ln>
          <a:effectLst/>
        </c:spPr>
        <c:marker>
          <c:symbol val="circle"/>
          <c:size val="5"/>
          <c:spPr>
            <a:solidFill>
              <a:schemeClr val="accent6">
                <a:lumMod val="60000"/>
              </a:schemeClr>
            </a:solidFill>
            <a:ln w="9525">
              <a:solidFill>
                <a:schemeClr val="accent6">
                  <a:lumMod val="60000"/>
                </a:schemeClr>
              </a:solidFill>
            </a:ln>
            <a:effectLst/>
          </c:spPr>
        </c:marker>
      </c:pivotFmt>
      <c:pivotFmt>
        <c:idx val="14"/>
        <c:spPr>
          <a:solidFill>
            <a:schemeClr val="accent6"/>
          </a:solidFill>
          <a:ln w="28575" cap="rnd">
            <a:solidFill>
              <a:schemeClr val="accent6"/>
            </a:solidFill>
            <a:round/>
          </a:ln>
          <a:effectLst/>
        </c:spPr>
        <c:marker>
          <c:symbol val="circle"/>
          <c:size val="5"/>
          <c:spPr>
            <a:solidFill>
              <a:schemeClr val="accent5">
                <a:lumMod val="60000"/>
              </a:schemeClr>
            </a:solidFill>
            <a:ln w="9525">
              <a:solidFill>
                <a:schemeClr val="accent5">
                  <a:lumMod val="60000"/>
                </a:schemeClr>
              </a:solidFill>
            </a:ln>
            <a:effectLst/>
          </c:spPr>
        </c:marker>
      </c:pivotFmt>
      <c:pivotFmt>
        <c:idx val="15"/>
        <c:spPr>
          <a:ln w="28575" cap="rnd">
            <a:solidFill>
              <a:schemeClr val="accent6"/>
            </a:solidFill>
            <a:round/>
          </a:ln>
          <a:effectLst/>
        </c:spPr>
        <c:marker>
          <c:symbol val="circle"/>
          <c:size val="5"/>
          <c:spPr>
            <a:solidFill>
              <a:schemeClr val="accent6"/>
            </a:solidFill>
            <a:ln w="9525">
              <a:solidFill>
                <a:schemeClr val="accent6"/>
              </a:solidFill>
            </a:ln>
            <a:effectLst/>
          </c:spPr>
        </c:marker>
      </c:pivotFmt>
      <c:pivotFmt>
        <c:idx val="16"/>
        <c:spPr>
          <a:ln w="28575" cap="rnd">
            <a:solidFill>
              <a:schemeClr val="accent6"/>
            </a:solidFill>
            <a:round/>
          </a:ln>
          <a:effectLst/>
        </c:spPr>
        <c:marker>
          <c:symbol val="circle"/>
          <c:size val="5"/>
          <c:spPr>
            <a:solidFill>
              <a:schemeClr val="accent5"/>
            </a:solidFill>
            <a:ln w="9525">
              <a:solidFill>
                <a:schemeClr val="accent5"/>
              </a:solidFill>
            </a:ln>
            <a:effectLst/>
          </c:spPr>
        </c:marker>
      </c:pivotFmt>
      <c:pivotFmt>
        <c:idx val="17"/>
        <c:spPr>
          <a:ln w="28575" cap="rnd">
            <a:solidFill>
              <a:schemeClr val="accent6"/>
            </a:solidFill>
            <a:round/>
          </a:ln>
          <a:effectLst/>
        </c:spPr>
        <c:marker>
          <c:symbol val="circle"/>
          <c:size val="5"/>
          <c:spPr>
            <a:solidFill>
              <a:schemeClr val="accent4"/>
            </a:solidFill>
            <a:ln w="9525">
              <a:solidFill>
                <a:schemeClr val="accent4"/>
              </a:solidFill>
            </a:ln>
            <a:effectLst/>
          </c:spPr>
        </c:marker>
      </c:pivotFmt>
      <c:pivotFmt>
        <c:idx val="18"/>
        <c:spPr>
          <a:ln w="28575" cap="rnd">
            <a:solidFill>
              <a:schemeClr val="accent6"/>
            </a:solidFill>
            <a:round/>
          </a:ln>
          <a:effectLst/>
        </c:spPr>
        <c:marker>
          <c:symbol val="circle"/>
          <c:size val="5"/>
          <c:spPr>
            <a:solidFill>
              <a:schemeClr val="accent6">
                <a:lumMod val="60000"/>
              </a:schemeClr>
            </a:solidFill>
            <a:ln w="9525">
              <a:solidFill>
                <a:schemeClr val="accent6">
                  <a:lumMod val="60000"/>
                </a:schemeClr>
              </a:solidFill>
            </a:ln>
            <a:effectLst/>
          </c:spPr>
        </c:marker>
      </c:pivotFmt>
      <c:pivotFmt>
        <c:idx val="19"/>
        <c:spPr>
          <a:ln w="28575" cap="rnd">
            <a:solidFill>
              <a:schemeClr val="accent6"/>
            </a:solidFill>
            <a:round/>
          </a:ln>
          <a:effectLst/>
        </c:spPr>
        <c:marker>
          <c:symbol val="circle"/>
          <c:size val="5"/>
          <c:spPr>
            <a:solidFill>
              <a:schemeClr val="accent5">
                <a:lumMod val="60000"/>
              </a:schemeClr>
            </a:solidFill>
            <a:ln w="9525">
              <a:solidFill>
                <a:schemeClr val="accent5">
                  <a:lumMod val="60000"/>
                </a:schemeClr>
              </a:solidFill>
            </a:ln>
            <a:effectLst/>
          </c:spPr>
        </c:marker>
      </c:pivotFmt>
    </c:pivotFmts>
    <c:plotArea>
      <c:layout/>
      <c:lineChart>
        <c:grouping val="standard"/>
        <c:varyColors val="0"/>
        <c:ser>
          <c:idx val="0"/>
          <c:order val="0"/>
          <c:tx>
            <c:strRef>
              <c:f>'Oil Pivot'!$B$3:$B$4</c:f>
              <c:strCache>
                <c:ptCount val="1"/>
                <c:pt idx="0">
                  <c:v> Blue Gasoline 95</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'Oil Pivot'!$A$5:$A$17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'Oil Pivot'!$B$5:$B$17</c:f>
              <c:numCache>
                <c:formatCode>#,##0.00;[Red]#,##0.00</c:formatCode>
                <c:ptCount val="12"/>
                <c:pt idx="0">
                  <c:v>34.997500000000002</c:v>
                </c:pt>
                <c:pt idx="1">
                  <c:v>34.948888888888888</c:v>
                </c:pt>
                <c:pt idx="2">
                  <c:v>34.426666666666655</c:v>
                </c:pt>
                <c:pt idx="3">
                  <c:v>34.799999999999997</c:v>
                </c:pt>
                <c:pt idx="4">
                  <c:v>35.367142857142845</c:v>
                </c:pt>
                <c:pt idx="5">
                  <c:v>33.443333333333335</c:v>
                </c:pt>
                <c:pt idx="6">
                  <c:v>35.149999999999991</c:v>
                </c:pt>
                <c:pt idx="7">
                  <c:v>36.059999999999995</c:v>
                </c:pt>
                <c:pt idx="8">
                  <c:v>36.61</c:v>
                </c:pt>
                <c:pt idx="9">
                  <c:v>37.093333333333327</c:v>
                </c:pt>
                <c:pt idx="10">
                  <c:v>35.693333333333335</c:v>
                </c:pt>
                <c:pt idx="11">
                  <c:v>34.71</c:v>
                </c:pt>
              </c:numCache>
            </c:numRef>
          </c:val>
          <c:smooth val="0"/>
        </c:ser>
        <c:ser>
          <c:idx val="1"/>
          <c:order val="1"/>
          <c:tx>
            <c:strRef>
              <c:f>'Oil Pivot'!$C$3:$C$4</c:f>
              <c:strCache>
                <c:ptCount val="1"/>
                <c:pt idx="0">
                  <c:v> Blue Gasohol 91</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'Oil Pivot'!$A$5:$A$17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'Oil Pivot'!$C$5:$C$17</c:f>
              <c:numCache>
                <c:formatCode>#,##0.00;[Red]#,##0.00</c:formatCode>
                <c:ptCount val="12"/>
                <c:pt idx="0">
                  <c:v>27.6175</c:v>
                </c:pt>
                <c:pt idx="1">
                  <c:v>27.568888888888889</c:v>
                </c:pt>
                <c:pt idx="2">
                  <c:v>27.046666666666663</c:v>
                </c:pt>
                <c:pt idx="3">
                  <c:v>27.419999999999995</c:v>
                </c:pt>
                <c:pt idx="4">
                  <c:v>27.98714285714285</c:v>
                </c:pt>
                <c:pt idx="5">
                  <c:v>26.063333333333333</c:v>
                </c:pt>
                <c:pt idx="6">
                  <c:v>27.770000000000003</c:v>
                </c:pt>
                <c:pt idx="7">
                  <c:v>28.68</c:v>
                </c:pt>
                <c:pt idx="8">
                  <c:v>29.23</c:v>
                </c:pt>
                <c:pt idx="9">
                  <c:v>29.713333333333328</c:v>
                </c:pt>
                <c:pt idx="10">
                  <c:v>28.213333333333335</c:v>
                </c:pt>
                <c:pt idx="11">
                  <c:v>27.154999999999998</c:v>
                </c:pt>
              </c:numCache>
            </c:numRef>
          </c:val>
          <c:smooth val="0"/>
        </c:ser>
        <c:ser>
          <c:idx val="2"/>
          <c:order val="2"/>
          <c:tx>
            <c:strRef>
              <c:f>'Oil Pivot'!$D$3:$D$4</c:f>
              <c:strCache>
                <c:ptCount val="1"/>
                <c:pt idx="0">
                  <c:v> Blue Gasohol 95</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'Oil Pivot'!$A$5:$A$17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'Oil Pivot'!$D$5:$D$17</c:f>
              <c:numCache>
                <c:formatCode>#,##0.00;[Red]#,##0.00</c:formatCode>
                <c:ptCount val="12"/>
                <c:pt idx="0">
                  <c:v>27.887499999999999</c:v>
                </c:pt>
                <c:pt idx="1">
                  <c:v>27.838888888888889</c:v>
                </c:pt>
                <c:pt idx="2">
                  <c:v>27.316666666666674</c:v>
                </c:pt>
                <c:pt idx="3">
                  <c:v>27.689999999999998</c:v>
                </c:pt>
                <c:pt idx="4">
                  <c:v>28.257142857142867</c:v>
                </c:pt>
                <c:pt idx="5">
                  <c:v>26.333333333333339</c:v>
                </c:pt>
                <c:pt idx="6">
                  <c:v>28.040000000000003</c:v>
                </c:pt>
                <c:pt idx="7">
                  <c:v>28.949999999999992</c:v>
                </c:pt>
                <c:pt idx="8">
                  <c:v>29.5</c:v>
                </c:pt>
                <c:pt idx="9">
                  <c:v>29.983333333333334</c:v>
                </c:pt>
                <c:pt idx="10">
                  <c:v>28.483333333333331</c:v>
                </c:pt>
                <c:pt idx="11">
                  <c:v>27.424999999999997</c:v>
                </c:pt>
              </c:numCache>
            </c:numRef>
          </c:val>
          <c:smooth val="0"/>
        </c:ser>
        <c:ser>
          <c:idx val="3"/>
          <c:order val="3"/>
          <c:tx>
            <c:strRef>
              <c:f>'Oil Pivot'!$E$3:$E$4</c:f>
              <c:strCache>
                <c:ptCount val="1"/>
                <c:pt idx="0">
                  <c:v> Blue Gasohol E20</c:v>
                </c:pt>
              </c:strCache>
            </c:strRef>
          </c:tx>
          <c:spPr>
            <a:ln w="28575"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cat>
            <c:strRef>
              <c:f>'Oil Pivot'!$A$5:$A$17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'Oil Pivot'!$E$5:$E$17</c:f>
              <c:numCache>
                <c:formatCode>#,##0.00;[Red]#,##0.00</c:formatCode>
                <c:ptCount val="12"/>
                <c:pt idx="0">
                  <c:v>25.377500000000005</c:v>
                </c:pt>
                <c:pt idx="1">
                  <c:v>25.328888888888891</c:v>
                </c:pt>
                <c:pt idx="2">
                  <c:v>24.806666666666668</c:v>
                </c:pt>
                <c:pt idx="3">
                  <c:v>25.18</c:v>
                </c:pt>
                <c:pt idx="4">
                  <c:v>25.747142857142851</c:v>
                </c:pt>
                <c:pt idx="5">
                  <c:v>23.823333333333334</c:v>
                </c:pt>
                <c:pt idx="6">
                  <c:v>25.29</c:v>
                </c:pt>
                <c:pt idx="7">
                  <c:v>26.125714285714281</c:v>
                </c:pt>
                <c:pt idx="8">
                  <c:v>26.689999999999998</c:v>
                </c:pt>
                <c:pt idx="9">
                  <c:v>27.09833333333334</c:v>
                </c:pt>
                <c:pt idx="10">
                  <c:v>25.606666666666666</c:v>
                </c:pt>
                <c:pt idx="11">
                  <c:v>24.623333333333335</c:v>
                </c:pt>
              </c:numCache>
            </c:numRef>
          </c:val>
          <c:smooth val="0"/>
        </c:ser>
        <c:ser>
          <c:idx val="4"/>
          <c:order val="4"/>
          <c:tx>
            <c:strRef>
              <c:f>'Oil Pivot'!$F$3:$F$4</c:f>
              <c:strCache>
                <c:ptCount val="1"/>
                <c:pt idx="0">
                  <c:v> Blue Gasohol E85</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strRef>
              <c:f>'Oil Pivot'!$A$5:$A$17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'Oil Pivot'!$F$5:$F$17</c:f>
              <c:numCache>
                <c:formatCode>#,##0.00;[Red]#,##0.00</c:formatCode>
                <c:ptCount val="12"/>
                <c:pt idx="0">
                  <c:v>20.39</c:v>
                </c:pt>
                <c:pt idx="1">
                  <c:v>20.423333333333332</c:v>
                </c:pt>
                <c:pt idx="2">
                  <c:v>19.9025</c:v>
                </c:pt>
                <c:pt idx="3">
                  <c:v>19.950000000000003</c:v>
                </c:pt>
                <c:pt idx="4">
                  <c:v>20.568571428571428</c:v>
                </c:pt>
                <c:pt idx="5">
                  <c:v>19.606666666666666</c:v>
                </c:pt>
                <c:pt idx="6">
                  <c:v>20.390000000000004</c:v>
                </c:pt>
                <c:pt idx="7">
                  <c:v>20.879285714285714</c:v>
                </c:pt>
                <c:pt idx="8">
                  <c:v>21.150000000000002</c:v>
                </c:pt>
                <c:pt idx="9">
                  <c:v>21.327500000000001</c:v>
                </c:pt>
                <c:pt idx="10">
                  <c:v>20.586666666666662</c:v>
                </c:pt>
                <c:pt idx="11">
                  <c:v>20.1525</c:v>
                </c:pt>
              </c:numCache>
            </c:numRef>
          </c:val>
          <c:smooth val="0"/>
        </c:ser>
        <c:dLbls>
          <c:showLegendKey val="0"/>
          <c:showVal val="0"/>
          <c:showCatName val="0"/>
          <c:showSerName val="0"/>
          <c:showPercent val="0"/>
          <c:showBubbleSize val="0"/>
        </c:dLbls>
        <c:marker val="1"/>
        <c:smooth val="0"/>
        <c:axId val="308545152"/>
        <c:axId val="268771656"/>
      </c:lineChart>
      <c:catAx>
        <c:axId val="308545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crossAx val="268771656"/>
        <c:crosses val="autoZero"/>
        <c:auto val="1"/>
        <c:lblAlgn val="ctr"/>
        <c:lblOffset val="100"/>
        <c:noMultiLvlLbl val="0"/>
      </c:catAx>
      <c:valAx>
        <c:axId val="268771656"/>
        <c:scaling>
          <c:orientation val="minMax"/>
        </c:scaling>
        <c:delete val="0"/>
        <c:axPos val="l"/>
        <c:majorGridlines>
          <c:spPr>
            <a:ln w="9525" cap="flat" cmpd="sng" algn="ctr">
              <a:solidFill>
                <a:schemeClr val="tx1">
                  <a:lumMod val="15000"/>
                  <a:lumOff val="85000"/>
                </a:schemeClr>
              </a:solidFill>
              <a:round/>
            </a:ln>
            <a:effectLst/>
          </c:spPr>
        </c:majorGridlines>
        <c:numFmt formatCode="#,##0.00;[Red]#,##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crossAx val="30854515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rgbClr val="002060"/>
                </a:solidFill>
                <a:latin typeface="+mn-lt"/>
                <a:ea typeface="+mn-ea"/>
                <a:cs typeface="+mn-cs"/>
              </a:defRPr>
            </a:pPr>
            <a:endParaRPr lang="th-TH"/>
          </a:p>
        </c:txPr>
      </c:dTable>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h-TH"/>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[Public_Excel Dashboards Course Outline.xlsx]Demand Supply-Dashboard!PivotTable4</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Demand</a:t>
            </a:r>
            <a:r>
              <a:rPr lang="en-US" baseline="0"/>
              <a:t> Supply Comparison</a:t>
            </a:r>
            <a:endParaRPr lang="en-US"/>
          </a:p>
        </c:rich>
      </c:tx>
      <c:layout>
        <c:manualLayout>
          <c:xMode val="edge"/>
          <c:yMode val="edge"/>
          <c:x val="0.11344441655986125"/>
          <c:y val="2.2471903485238878E-2"/>
        </c:manualLayout>
      </c:layout>
      <c:overlay val="0"/>
      <c:spPr>
        <a:solidFill>
          <a:schemeClr val="accent4">
            <a:lumMod val="20000"/>
            <a:lumOff val="80000"/>
          </a:schemeClr>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th-TH"/>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2"/>
          </a:solidFill>
          <a:ln>
            <a:noFill/>
          </a:ln>
          <a:effectLst/>
        </c:spPr>
        <c:dLbl>
          <c:idx val="0"/>
          <c:layout>
            <c:manualLayout>
              <c:x val="-1.7497606694589234E-17"/>
              <c:y val="-3.240740740740740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2"/>
          </a:solidFill>
          <a:ln>
            <a:noFill/>
          </a:ln>
          <a:effectLst/>
        </c:spPr>
        <c:dLbl>
          <c:idx val="0"/>
          <c:layout>
            <c:manualLayout>
              <c:x val="5.7265556165786245E-3"/>
              <c:y val="-3.703703703703703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showLegendKey val="0"/>
          <c:showVal val="1"/>
          <c:showCatName val="0"/>
          <c:showSerName val="0"/>
          <c:showPercent val="0"/>
          <c:showBubbleSize val="0"/>
          <c:extLst>
            <c:ext xmlns:c15="http://schemas.microsoft.com/office/drawing/2012/chart" uri="{CE6537A1-D6FC-4f65-9D91-7224C49458BB}">
              <c15:layout/>
            </c:ext>
          </c:extLst>
        </c:dLbl>
      </c:pivotFmt>
      <c:pivotFmt>
        <c:idx val="8"/>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showLegendKey val="0"/>
          <c:showVal val="1"/>
          <c:showCatName val="0"/>
          <c:showSerName val="0"/>
          <c:showPercent val="0"/>
          <c:showBubbleSize val="0"/>
          <c:extLst>
            <c:ext xmlns:c15="http://schemas.microsoft.com/office/drawing/2012/chart" uri="{CE6537A1-D6FC-4f65-9D91-7224C49458BB}">
              <c15:layout/>
            </c:ext>
          </c:extLst>
        </c:dLbl>
      </c:pivotFmt>
      <c:pivotFmt>
        <c:idx val="9"/>
        <c:spPr>
          <a:solidFill>
            <a:schemeClr val="accent2"/>
          </a:solidFill>
          <a:ln>
            <a:noFill/>
          </a:ln>
          <a:effectLst/>
        </c:spPr>
        <c:dLbl>
          <c:idx val="0"/>
          <c:layout>
            <c:manualLayout>
              <c:x val="-1.7497606694589234E-17"/>
              <c:y val="-3.240740740740740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showLegendKey val="0"/>
          <c:showVal val="1"/>
          <c:showCatName val="0"/>
          <c:showSerName val="0"/>
          <c:showPercent val="0"/>
          <c:showBubbleSize val="0"/>
          <c:extLst>
            <c:ext xmlns:c15="http://schemas.microsoft.com/office/drawing/2012/chart" uri="{CE6537A1-D6FC-4f65-9D91-7224C49458BB}">
              <c15:layout/>
            </c:ext>
          </c:extLst>
        </c:dLbl>
      </c:pivotFmt>
      <c:pivotFmt>
        <c:idx val="10"/>
        <c:spPr>
          <a:solidFill>
            <a:schemeClr val="accent2"/>
          </a:solidFill>
          <a:ln>
            <a:noFill/>
          </a:ln>
          <a:effectLst/>
        </c:spPr>
        <c:dLbl>
          <c:idx val="0"/>
          <c:layout>
            <c:manualLayout>
              <c:x val="5.7265556165786245E-3"/>
              <c:y val="-3.703703703703703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manualLayout>
          <c:layoutTarget val="inner"/>
          <c:xMode val="edge"/>
          <c:yMode val="edge"/>
          <c:x val="8.3244399654772816E-2"/>
          <c:y val="0.12535288858123503"/>
          <c:w val="0.90909257504426799"/>
          <c:h val="0.69214885125660663"/>
        </c:manualLayout>
      </c:layout>
      <c:barChart>
        <c:barDir val="col"/>
        <c:grouping val="clustered"/>
        <c:varyColors val="0"/>
        <c:ser>
          <c:idx val="0"/>
          <c:order val="0"/>
          <c:tx>
            <c:strRef>
              <c:f>'Demand Supply-Dashboard'!$H$3:$H$4</c:f>
              <c:strCache>
                <c:ptCount val="1"/>
                <c:pt idx="0">
                  <c:v>Demand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'Demand Supply-Dashboard'!$F$5:$G$20</c:f>
              <c:multiLvlStrCache>
                <c:ptCount val="15"/>
                <c:lvl>
                  <c:pt idx="0">
                    <c:v>Condo</c:v>
                  </c:pt>
                  <c:pt idx="1">
                    <c:v>Home</c:v>
                  </c:pt>
                  <c:pt idx="2">
                    <c:v>Town House</c:v>
                  </c:pt>
                  <c:pt idx="3">
                    <c:v>Condo</c:v>
                  </c:pt>
                  <c:pt idx="4">
                    <c:v>Home</c:v>
                  </c:pt>
                  <c:pt idx="5">
                    <c:v>Town House</c:v>
                  </c:pt>
                  <c:pt idx="6">
                    <c:v>Condo</c:v>
                  </c:pt>
                  <c:pt idx="7">
                    <c:v>Home</c:v>
                  </c:pt>
                  <c:pt idx="8">
                    <c:v>Town House</c:v>
                  </c:pt>
                  <c:pt idx="9">
                    <c:v>Condo</c:v>
                  </c:pt>
                  <c:pt idx="10">
                    <c:v>Home</c:v>
                  </c:pt>
                  <c:pt idx="11">
                    <c:v>Town House</c:v>
                  </c:pt>
                  <c:pt idx="12">
                    <c:v>Condo</c:v>
                  </c:pt>
                  <c:pt idx="13">
                    <c:v>Home</c:v>
                  </c:pt>
                  <c:pt idx="14">
                    <c:v>Town House</c:v>
                  </c:pt>
                </c:lvl>
                <c:lvl>
                  <c:pt idx="0">
                    <c:v>2014</c:v>
                  </c:pt>
                  <c:pt idx="3">
                    <c:v>2015</c:v>
                  </c:pt>
                  <c:pt idx="6">
                    <c:v>2016</c:v>
                  </c:pt>
                  <c:pt idx="9">
                    <c:v>2017</c:v>
                  </c:pt>
                  <c:pt idx="12">
                    <c:v>2018</c:v>
                  </c:pt>
                </c:lvl>
              </c:multiLvlStrCache>
            </c:multiLvlStrRef>
          </c:cat>
          <c:val>
            <c:numRef>
              <c:f>'Demand Supply-Dashboard'!$H$5:$H$20</c:f>
              <c:numCache>
                <c:formatCode>#,##0_);\(#,##0\)</c:formatCode>
                <c:ptCount val="15"/>
                <c:pt idx="0">
                  <c:v>1169</c:v>
                </c:pt>
                <c:pt idx="1">
                  <c:v>1900</c:v>
                </c:pt>
                <c:pt idx="2">
                  <c:v>3825</c:v>
                </c:pt>
                <c:pt idx="3">
                  <c:v>1444</c:v>
                </c:pt>
                <c:pt idx="4">
                  <c:v>1275</c:v>
                </c:pt>
                <c:pt idx="5">
                  <c:v>1105</c:v>
                </c:pt>
                <c:pt idx="6">
                  <c:v>1804</c:v>
                </c:pt>
                <c:pt idx="7">
                  <c:v>1756</c:v>
                </c:pt>
                <c:pt idx="8">
                  <c:v>2521</c:v>
                </c:pt>
                <c:pt idx="9">
                  <c:v>2410</c:v>
                </c:pt>
                <c:pt idx="10">
                  <c:v>3507</c:v>
                </c:pt>
                <c:pt idx="11">
                  <c:v>1900</c:v>
                </c:pt>
                <c:pt idx="12">
                  <c:v>3615</c:v>
                </c:pt>
                <c:pt idx="13">
                  <c:v>1435</c:v>
                </c:pt>
                <c:pt idx="14">
                  <c:v>5321</c:v>
                </c:pt>
              </c:numCache>
            </c:numRef>
          </c:val>
        </c:ser>
        <c:ser>
          <c:idx val="1"/>
          <c:order val="1"/>
          <c:tx>
            <c:strRef>
              <c:f>'Demand Supply-Dashboard'!$I$3:$I$4</c:f>
              <c:strCache>
                <c:ptCount val="1"/>
                <c:pt idx="0">
                  <c:v>Supply</c:v>
                </c:pt>
              </c:strCache>
            </c:strRef>
          </c:tx>
          <c:spPr>
            <a:solidFill>
              <a:schemeClr val="accent2"/>
            </a:solidFill>
            <a:ln>
              <a:noFill/>
            </a:ln>
            <a:effectLst/>
          </c:spPr>
          <c:invertIfNegative val="0"/>
          <c:dPt>
            <c:idx val="1"/>
            <c:invertIfNegative val="0"/>
            <c:bubble3D val="0"/>
            <c:spPr>
              <a:solidFill>
                <a:schemeClr val="accent2"/>
              </a:solidFill>
              <a:ln>
                <a:noFill/>
              </a:ln>
              <a:effectLst/>
            </c:spPr>
          </c:dPt>
          <c:dPt>
            <c:idx val="4"/>
            <c:invertIfNegative val="0"/>
            <c:bubble3D val="0"/>
            <c:spPr>
              <a:solidFill>
                <a:schemeClr val="accent2"/>
              </a:solidFill>
              <a:ln>
                <a:noFill/>
              </a:ln>
              <a:effectLst/>
            </c:spPr>
          </c:dPt>
          <c:dLbls>
            <c:dLbl>
              <c:idx val="1"/>
              <c:layout>
                <c:manualLayout>
                  <c:x val="-1.7497606694589234E-17"/>
                  <c:y val="-3.24074074074074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7265556165786245E-3"/>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'Demand Supply-Dashboard'!$F$5:$G$20</c:f>
              <c:multiLvlStrCache>
                <c:ptCount val="15"/>
                <c:lvl>
                  <c:pt idx="0">
                    <c:v>Condo</c:v>
                  </c:pt>
                  <c:pt idx="1">
                    <c:v>Home</c:v>
                  </c:pt>
                  <c:pt idx="2">
                    <c:v>Town House</c:v>
                  </c:pt>
                  <c:pt idx="3">
                    <c:v>Condo</c:v>
                  </c:pt>
                  <c:pt idx="4">
                    <c:v>Home</c:v>
                  </c:pt>
                  <c:pt idx="5">
                    <c:v>Town House</c:v>
                  </c:pt>
                  <c:pt idx="6">
                    <c:v>Condo</c:v>
                  </c:pt>
                  <c:pt idx="7">
                    <c:v>Home</c:v>
                  </c:pt>
                  <c:pt idx="8">
                    <c:v>Town House</c:v>
                  </c:pt>
                  <c:pt idx="9">
                    <c:v>Condo</c:v>
                  </c:pt>
                  <c:pt idx="10">
                    <c:v>Home</c:v>
                  </c:pt>
                  <c:pt idx="11">
                    <c:v>Town House</c:v>
                  </c:pt>
                  <c:pt idx="12">
                    <c:v>Condo</c:v>
                  </c:pt>
                  <c:pt idx="13">
                    <c:v>Home</c:v>
                  </c:pt>
                  <c:pt idx="14">
                    <c:v>Town House</c:v>
                  </c:pt>
                </c:lvl>
                <c:lvl>
                  <c:pt idx="0">
                    <c:v>2014</c:v>
                  </c:pt>
                  <c:pt idx="3">
                    <c:v>2015</c:v>
                  </c:pt>
                  <c:pt idx="6">
                    <c:v>2016</c:v>
                  </c:pt>
                  <c:pt idx="9">
                    <c:v>2017</c:v>
                  </c:pt>
                  <c:pt idx="12">
                    <c:v>2018</c:v>
                  </c:pt>
                </c:lvl>
              </c:multiLvlStrCache>
            </c:multiLvlStrRef>
          </c:cat>
          <c:val>
            <c:numRef>
              <c:f>'Demand Supply-Dashboard'!$I$5:$I$20</c:f>
              <c:numCache>
                <c:formatCode>#,##0_);\(#,##0\)</c:formatCode>
                <c:ptCount val="15"/>
                <c:pt idx="0">
                  <c:v>2330</c:v>
                </c:pt>
                <c:pt idx="1">
                  <c:v>2007</c:v>
                </c:pt>
                <c:pt idx="2">
                  <c:v>4535</c:v>
                </c:pt>
                <c:pt idx="3">
                  <c:v>2656</c:v>
                </c:pt>
                <c:pt idx="4">
                  <c:v>1503</c:v>
                </c:pt>
                <c:pt idx="5">
                  <c:v>1301</c:v>
                </c:pt>
                <c:pt idx="6">
                  <c:v>2799</c:v>
                </c:pt>
                <c:pt idx="7">
                  <c:v>2312</c:v>
                </c:pt>
                <c:pt idx="8">
                  <c:v>1978</c:v>
                </c:pt>
                <c:pt idx="9">
                  <c:v>4246</c:v>
                </c:pt>
                <c:pt idx="10">
                  <c:v>4287</c:v>
                </c:pt>
                <c:pt idx="11">
                  <c:v>2232</c:v>
                </c:pt>
                <c:pt idx="12">
                  <c:v>6608</c:v>
                </c:pt>
                <c:pt idx="13">
                  <c:v>2126</c:v>
                </c:pt>
                <c:pt idx="14">
                  <c:v>7466</c:v>
                </c:pt>
              </c:numCache>
            </c:numRef>
          </c:val>
        </c:ser>
        <c:dLbls>
          <c:showLegendKey val="0"/>
          <c:showVal val="0"/>
          <c:showCatName val="0"/>
          <c:showSerName val="0"/>
          <c:showPercent val="0"/>
          <c:showBubbleSize val="0"/>
        </c:dLbls>
        <c:gapWidth val="196"/>
        <c:overlap val="-21"/>
        <c:axId val="268772832"/>
        <c:axId val="268773224"/>
      </c:barChart>
      <c:catAx>
        <c:axId val="268772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th-TH"/>
          </a:p>
        </c:txPr>
        <c:crossAx val="268773224"/>
        <c:crosses val="autoZero"/>
        <c:auto val="1"/>
        <c:lblAlgn val="ctr"/>
        <c:lblOffset val="100"/>
        <c:noMultiLvlLbl val="0"/>
      </c:catAx>
      <c:valAx>
        <c:axId val="268773224"/>
        <c:scaling>
          <c:orientation val="minMax"/>
        </c:scaling>
        <c:delete val="0"/>
        <c:axPos val="l"/>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crossAx val="268772832"/>
        <c:crosses val="autoZero"/>
        <c:crossBetween val="between"/>
      </c:valAx>
      <c:spPr>
        <a:noFill/>
        <a:ln w="25400">
          <a:noFill/>
        </a:ln>
        <a:effectLst/>
      </c:spPr>
    </c:plotArea>
    <c:legend>
      <c:legendPos val="r"/>
      <c:layout>
        <c:manualLayout>
          <c:xMode val="edge"/>
          <c:yMode val="edge"/>
          <c:x val="0.38801361783302418"/>
          <c:y val="1.3241105278506835E-2"/>
          <c:w val="0.47873991713522557"/>
          <c:h val="8.4903687839898587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th-TH"/>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h-TH"/>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[Public_Excel Dashboards Course Outline.xlsx]Sales Amt.-Dashboard!PivotTable1</c:name>
    <c:fmtId val="12"/>
  </c:pivotSource>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Sales</a:t>
            </a:r>
            <a:r>
              <a:rPr lang="en-US" baseline="0"/>
              <a:t> Performance</a:t>
            </a:r>
            <a:endParaRPr lang="en-US"/>
          </a:p>
        </c:rich>
      </c:tx>
      <c:layout/>
      <c:overlay val="0"/>
      <c:spPr>
        <a:solidFill>
          <a:schemeClr val="accent4">
            <a:lumMod val="20000"/>
            <a:lumOff val="80000"/>
          </a:schemeClr>
        </a:solid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th-TH"/>
        </a:p>
      </c:txPr>
    </c:title>
    <c:autoTitleDeleted val="0"/>
    <c:pivotFmts>
      <c:pivotFmt>
        <c:idx val="0"/>
        <c:dLbl>
          <c:idx val="0"/>
          <c:showLegendKey val="0"/>
          <c:showVal val="1"/>
          <c:showCatName val="0"/>
          <c:showSerName val="0"/>
          <c:showPercent val="0"/>
          <c:showBubbleSize val="0"/>
          <c:extLst>
            <c:ext xmlns:c15="http://schemas.microsoft.com/office/drawing/2012/chart" uri="{CE6537A1-D6FC-4f65-9D91-7224C49458BB}"/>
          </c:extLst>
        </c:dLbl>
      </c:pivotFmt>
      <c:pivotFmt>
        <c:idx val="1"/>
      </c:pivotFmt>
      <c:pivotFmt>
        <c:idx val="2"/>
      </c:pivotFmt>
      <c:pivotFmt>
        <c:idx val="3"/>
      </c:pivotFmt>
      <c:pivotFmt>
        <c:idx val="4"/>
      </c:pivotFmt>
      <c:pivotFmt>
        <c:idx val="5"/>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th-TH"/>
            </a:p>
          </c:txPr>
          <c:dLblPos val="inEnd"/>
          <c:showLegendKey val="0"/>
          <c:showVal val="1"/>
          <c:showCatName val="0"/>
          <c:showSerName val="0"/>
          <c:showPercent val="0"/>
          <c:showBubbleSize val="0"/>
          <c:extLst>
            <c:ext xmlns:c15="http://schemas.microsoft.com/office/drawing/2012/chart" uri="{CE6537A1-D6FC-4f65-9D91-7224C49458BB}">
              <c15:layout/>
            </c:ext>
          </c:extLst>
        </c:dLbl>
      </c:pivotFmt>
      <c:pivotFmt>
        <c:idx val="6"/>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pivotFmt>
      <c:pivotFmt>
        <c:idx val="7"/>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pivotFmt>
      <c:pivotFmt>
        <c:idx val="8"/>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pivotFmt>
      <c:pivotFmt>
        <c:idx val="9"/>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pivotFmt>
    </c:pivotFmts>
    <c:plotArea>
      <c:layout/>
      <c:barChart>
        <c:barDir val="col"/>
        <c:grouping val="clustered"/>
        <c:varyColors val="0"/>
        <c:ser>
          <c:idx val="0"/>
          <c:order val="0"/>
          <c:tx>
            <c:strRef>
              <c:f>'Sales Amt.-Dashboard'!$E$3:$E$4</c:f>
              <c:strCache>
                <c:ptCount val="1"/>
                <c:pt idx="0">
                  <c:v>Total</c:v>
                </c:pt>
              </c:strCache>
            </c:strRef>
          </c:tx>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Pt>
            <c:idx val="0"/>
            <c:invertIfNegative val="0"/>
            <c:bubble3D val="0"/>
          </c:dPt>
          <c:dPt>
            <c:idx val="2"/>
            <c:invertIfNegative val="0"/>
            <c:bubble3D val="0"/>
          </c:dPt>
          <c:dPt>
            <c:idx val="4"/>
            <c:invertIfNegative val="0"/>
            <c:bubble3D val="0"/>
          </c:dPt>
          <c:dPt>
            <c:idx val="6"/>
            <c:invertIfNegative val="0"/>
            <c:bubble3D val="0"/>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th-TH"/>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multiLvlStrRef>
              <c:f>'Sales Amt.-Dashboard'!$C$5:$D$13</c:f>
              <c:multiLvlStrCache>
                <c:ptCount val="8"/>
                <c:lvl>
                  <c:pt idx="0">
                    <c:v>0-4999</c:v>
                  </c:pt>
                  <c:pt idx="1">
                    <c:v>5000-10000</c:v>
                  </c:pt>
                  <c:pt idx="2">
                    <c:v>0-4999</c:v>
                  </c:pt>
                  <c:pt idx="3">
                    <c:v>5000-10000</c:v>
                  </c:pt>
                  <c:pt idx="4">
                    <c:v>0-4999</c:v>
                  </c:pt>
                  <c:pt idx="5">
                    <c:v>5000-10000</c:v>
                  </c:pt>
                  <c:pt idx="6">
                    <c:v>0-4999</c:v>
                  </c:pt>
                  <c:pt idx="7">
                    <c:v>5000-10000</c:v>
                  </c:pt>
                </c:lvl>
                <c:lvl>
                  <c:pt idx="0">
                    <c:v>Qtr1</c:v>
                  </c:pt>
                  <c:pt idx="2">
                    <c:v>Qtr2</c:v>
                  </c:pt>
                  <c:pt idx="4">
                    <c:v>Qtr3</c:v>
                  </c:pt>
                  <c:pt idx="6">
                    <c:v>Qtr4</c:v>
                  </c:pt>
                </c:lvl>
              </c:multiLvlStrCache>
            </c:multiLvlStrRef>
          </c:cat>
          <c:val>
            <c:numRef>
              <c:f>'Sales Amt.-Dashboard'!$E$5:$E$13</c:f>
              <c:numCache>
                <c:formatCode>_-* #,##0_-;\-* #,##0_-;_-* "-"??_-;_-@_-</c:formatCode>
                <c:ptCount val="8"/>
                <c:pt idx="0">
                  <c:v>33568</c:v>
                </c:pt>
                <c:pt idx="1">
                  <c:v>74151</c:v>
                </c:pt>
                <c:pt idx="2">
                  <c:v>22704</c:v>
                </c:pt>
                <c:pt idx="3">
                  <c:v>86328</c:v>
                </c:pt>
                <c:pt idx="4">
                  <c:v>39029</c:v>
                </c:pt>
                <c:pt idx="5">
                  <c:v>103255</c:v>
                </c:pt>
                <c:pt idx="6">
                  <c:v>26176</c:v>
                </c:pt>
                <c:pt idx="7">
                  <c:v>106818</c:v>
                </c:pt>
              </c:numCache>
            </c:numRef>
          </c:val>
        </c:ser>
        <c:dLbls>
          <c:dLblPos val="inEnd"/>
          <c:showLegendKey val="0"/>
          <c:showVal val="1"/>
          <c:showCatName val="0"/>
          <c:showSerName val="0"/>
          <c:showPercent val="0"/>
          <c:showBubbleSize val="0"/>
        </c:dLbls>
        <c:gapWidth val="41"/>
        <c:axId val="268774400"/>
        <c:axId val="268774792"/>
      </c:barChart>
      <c:catAx>
        <c:axId val="26877440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th-TH"/>
          </a:p>
        </c:txPr>
        <c:crossAx val="268774792"/>
        <c:crosses val="autoZero"/>
        <c:auto val="1"/>
        <c:lblAlgn val="ctr"/>
        <c:lblOffset val="100"/>
        <c:noMultiLvlLbl val="0"/>
      </c:catAx>
      <c:valAx>
        <c:axId val="268774792"/>
        <c:scaling>
          <c:orientation val="minMax"/>
        </c:scaling>
        <c:delete val="1"/>
        <c:axPos val="l"/>
        <c:numFmt formatCode="_-* #,##0_-;\-* #,##0_-;_-* &quot;-&quot;??_-;_-@_-" sourceLinked="1"/>
        <c:majorTickMark val="none"/>
        <c:minorTickMark val="none"/>
        <c:tickLblPos val="nextTo"/>
        <c:crossAx val="268774400"/>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th-TH"/>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Lst>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[Public_Excel Dashboards Course Outline.xlsx]Sheet52!PivotTable12</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Daily</a:t>
            </a:r>
            <a:r>
              <a:rPr lang="en-US" baseline="0"/>
              <a:t> Sales</a:t>
            </a:r>
            <a:endParaRPr lang="en-US"/>
          </a:p>
        </c:rich>
      </c:tx>
      <c:layout>
        <c:manualLayout>
          <c:xMode val="edge"/>
          <c:yMode val="edge"/>
          <c:x val="0.43804421107582253"/>
          <c:y val="1.7936404726189903E-2"/>
        </c:manualLayout>
      </c:layout>
      <c:overlay val="0"/>
      <c:spPr>
        <a:solidFill>
          <a:schemeClr val="accent4">
            <a:lumMod val="20000"/>
            <a:lumOff val="80000"/>
          </a:schemeClr>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th-TH"/>
        </a:p>
      </c:txPr>
    </c:title>
    <c:autoTitleDeleted val="0"/>
    <c:pivotFmts>
      <c:pivotFmt>
        <c:idx val="0"/>
        <c:spPr>
          <a:solidFill>
            <a:schemeClr val="accent1"/>
          </a:solidFill>
          <a:ln w="28575" cap="rnd">
            <a:solidFill>
              <a:schemeClr val="accent1"/>
            </a:solidFill>
            <a:round/>
          </a:ln>
          <a:effectLst/>
        </c:spPr>
        <c:marker>
          <c:symbol val="none"/>
        </c:marker>
      </c:pivotFmt>
      <c:pivotFmt>
        <c:idx val="1"/>
        <c:spPr>
          <a:solidFill>
            <a:schemeClr val="accent1"/>
          </a:solidFill>
          <a:ln w="28575" cap="rnd">
            <a:solidFill>
              <a:schemeClr val="accent1"/>
            </a:solidFill>
            <a:round/>
          </a:ln>
          <a:effectLst/>
        </c:spPr>
        <c:marker>
          <c:symbol val="none"/>
        </c:marker>
      </c:pivotFmt>
      <c:pivotFmt>
        <c:idx val="2"/>
        <c:spPr>
          <a:solidFill>
            <a:schemeClr val="accent1"/>
          </a:solidFill>
          <a:ln w="28575" cap="rnd">
            <a:solidFill>
              <a:schemeClr val="accent1"/>
            </a:solidFill>
            <a:round/>
          </a:ln>
          <a:effectLst/>
        </c:spPr>
        <c:marker>
          <c:symbol val="none"/>
        </c:marker>
      </c:pivotFmt>
      <c:pivotFmt>
        <c:idx val="3"/>
        <c:spPr>
          <a:solidFill>
            <a:schemeClr val="accent1"/>
          </a:solidFill>
          <a:ln w="28575" cap="rnd">
            <a:solidFill>
              <a:schemeClr val="accent1"/>
            </a:solidFill>
            <a:round/>
          </a:ln>
          <a:effectLst/>
        </c:spPr>
        <c:marker>
          <c:symbol val="none"/>
        </c:marker>
      </c:pivotFmt>
      <c:pivotFmt>
        <c:idx val="4"/>
        <c:spPr>
          <a:ln w="28575" cap="rnd">
            <a:solidFill>
              <a:schemeClr val="accent1"/>
            </a:solidFill>
            <a:round/>
          </a:ln>
          <a:effectLst/>
        </c:spPr>
        <c:marker>
          <c:symbol val="none"/>
        </c:marker>
        <c:dLbl>
          <c:idx val="0"/>
          <c:numFmt formatCode="0,&quot;K&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dLblPos val="l"/>
          <c:showLegendKey val="0"/>
          <c:showVal val="1"/>
          <c:showCatName val="0"/>
          <c:showSerName val="0"/>
          <c:showPercent val="0"/>
          <c:showBubbleSize val="0"/>
          <c:extLst>
            <c:ext xmlns:c15="http://schemas.microsoft.com/office/drawing/2012/chart" uri="{CE6537A1-D6FC-4f65-9D91-7224C49458BB}"/>
          </c:extLst>
        </c:dLbl>
      </c:pivotFmt>
      <c:pivotFmt>
        <c:idx val="5"/>
        <c:spPr>
          <a:ln w="28575" cap="rnd">
            <a:solidFill>
              <a:schemeClr val="accent1"/>
            </a:solidFill>
            <a:round/>
          </a:ln>
          <a:effectLst/>
        </c:spPr>
        <c:marker>
          <c:symbol val="none"/>
        </c:marker>
        <c:dLbl>
          <c:idx val="0"/>
          <c:numFmt formatCode="0,&quot;K&quot;"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dLblPos val="t"/>
          <c:showLegendKey val="0"/>
          <c:showVal val="1"/>
          <c:showCatName val="0"/>
          <c:showSerName val="0"/>
          <c:showPercent val="0"/>
          <c:showBubbleSize val="0"/>
          <c:extLst>
            <c:ext xmlns:c15="http://schemas.microsoft.com/office/drawing/2012/chart" uri="{CE6537A1-D6FC-4f65-9D91-7224C49458BB}"/>
          </c:extLst>
        </c:dLbl>
      </c:pivotFmt>
      <c:pivotFmt>
        <c:idx val="6"/>
        <c:spPr>
          <a:ln w="28575" cap="rnd">
            <a:solidFill>
              <a:schemeClr val="accent1"/>
            </a:solidFill>
            <a:round/>
          </a:ln>
          <a:effectLst/>
        </c:spPr>
        <c:marker>
          <c:symbol val="none"/>
        </c:marker>
      </c:pivotFmt>
    </c:pivotFmts>
    <c:plotArea>
      <c:layout>
        <c:manualLayout>
          <c:layoutTarget val="inner"/>
          <c:xMode val="edge"/>
          <c:yMode val="edge"/>
          <c:x val="0.12666421697347099"/>
          <c:y val="0.14775162296259944"/>
          <c:w val="0.86762585298792816"/>
          <c:h val="0.7501620610300298"/>
        </c:manualLayout>
      </c:layout>
      <c:lineChart>
        <c:grouping val="standard"/>
        <c:varyColors val="0"/>
        <c:ser>
          <c:idx val="0"/>
          <c:order val="0"/>
          <c:tx>
            <c:strRef>
              <c:f>Sheet52!$B$3:$B$4</c:f>
              <c:strCache>
                <c:ptCount val="1"/>
                <c:pt idx="0">
                  <c:v>2017</c:v>
                </c:pt>
              </c:strCache>
            </c:strRef>
          </c:tx>
          <c:spPr>
            <a:ln w="28575" cap="rnd">
              <a:solidFill>
                <a:schemeClr val="accent1"/>
              </a:solidFill>
              <a:round/>
            </a:ln>
            <a:effectLst/>
          </c:spPr>
          <c:marker>
            <c:symbol val="none"/>
          </c:marker>
          <c:dLbls>
            <c:numFmt formatCode="0,&quot;K&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Sheet52!$A$5:$A$36</c:f>
              <c:strCach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strCache>
            </c:strRef>
          </c:cat>
          <c:val>
            <c:numRef>
              <c:f>Sheet52!$B$5:$B$36</c:f>
              <c:numCache>
                <c:formatCode>_(* #,##0_);_(* \(#,##0\);_(* "-"??_);_(@_)</c:formatCode>
                <c:ptCount val="31"/>
                <c:pt idx="0">
                  <c:v>17298.363636363636</c:v>
                </c:pt>
                <c:pt idx="1">
                  <c:v>20104.454545454544</c:v>
                </c:pt>
                <c:pt idx="2">
                  <c:v>12872.333333333334</c:v>
                </c:pt>
                <c:pt idx="3">
                  <c:v>21637.5</c:v>
                </c:pt>
                <c:pt idx="4">
                  <c:v>21422.333333333332</c:v>
                </c:pt>
                <c:pt idx="5">
                  <c:v>24922.333333333332</c:v>
                </c:pt>
                <c:pt idx="6">
                  <c:v>27983.166666666668</c:v>
                </c:pt>
                <c:pt idx="7">
                  <c:v>17997.333333333332</c:v>
                </c:pt>
                <c:pt idx="8">
                  <c:v>20485.583333333332</c:v>
                </c:pt>
                <c:pt idx="9">
                  <c:v>21001</c:v>
                </c:pt>
                <c:pt idx="10">
                  <c:v>23641.833333333332</c:v>
                </c:pt>
                <c:pt idx="11">
                  <c:v>24432.5</c:v>
                </c:pt>
                <c:pt idx="12">
                  <c:v>14019.333333333334</c:v>
                </c:pt>
                <c:pt idx="13">
                  <c:v>15344.166666666666</c:v>
                </c:pt>
                <c:pt idx="14">
                  <c:v>16150.583333333334</c:v>
                </c:pt>
                <c:pt idx="15">
                  <c:v>21561.75</c:v>
                </c:pt>
                <c:pt idx="16">
                  <c:v>22085.5</c:v>
                </c:pt>
                <c:pt idx="17">
                  <c:v>17691.916666666668</c:v>
                </c:pt>
                <c:pt idx="18">
                  <c:v>19990.5</c:v>
                </c:pt>
                <c:pt idx="19">
                  <c:v>29449.416666666668</c:v>
                </c:pt>
                <c:pt idx="20">
                  <c:v>21298.25</c:v>
                </c:pt>
                <c:pt idx="21">
                  <c:v>20138.583333333332</c:v>
                </c:pt>
                <c:pt idx="22">
                  <c:v>25568.333333333332</c:v>
                </c:pt>
                <c:pt idx="23">
                  <c:v>21609.416666666668</c:v>
                </c:pt>
                <c:pt idx="24">
                  <c:v>20563.583333333332</c:v>
                </c:pt>
                <c:pt idx="25">
                  <c:v>15328.583333333334</c:v>
                </c:pt>
                <c:pt idx="26">
                  <c:v>26714.416666666668</c:v>
                </c:pt>
                <c:pt idx="27">
                  <c:v>19262.833333333332</c:v>
                </c:pt>
                <c:pt idx="28">
                  <c:v>27321.545454545456</c:v>
                </c:pt>
                <c:pt idx="29">
                  <c:v>16801.272727272728</c:v>
                </c:pt>
                <c:pt idx="30">
                  <c:v>22311.714285714286</c:v>
                </c:pt>
              </c:numCache>
            </c:numRef>
          </c:val>
          <c:smooth val="0"/>
        </c:ser>
        <c:ser>
          <c:idx val="1"/>
          <c:order val="1"/>
          <c:tx>
            <c:strRef>
              <c:f>Sheet52!$C$3:$C$4</c:f>
              <c:strCache>
                <c:ptCount val="1"/>
                <c:pt idx="0">
                  <c:v>2018</c:v>
                </c:pt>
              </c:strCache>
            </c:strRef>
          </c:tx>
          <c:spPr>
            <a:ln w="28575" cap="rnd">
              <a:solidFill>
                <a:schemeClr val="accent2"/>
              </a:solidFill>
              <a:round/>
            </a:ln>
            <a:effectLst/>
          </c:spPr>
          <c:marker>
            <c:symbol val="none"/>
          </c:marker>
          <c:dLbls>
            <c:numFmt formatCode="0,&quot;K&quot;"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Sheet52!$A$5:$A$36</c:f>
              <c:strCach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strCache>
            </c:strRef>
          </c:cat>
          <c:val>
            <c:numRef>
              <c:f>Sheet52!$C$5:$C$36</c:f>
              <c:numCache>
                <c:formatCode>_(* #,##0_);_(* \(#,##0\);_(* "-"??_);_(@_)</c:formatCode>
                <c:ptCount val="31"/>
                <c:pt idx="0">
                  <c:v>24039.083333333332</c:v>
                </c:pt>
                <c:pt idx="1">
                  <c:v>13329.666666666666</c:v>
                </c:pt>
                <c:pt idx="2">
                  <c:v>19998</c:v>
                </c:pt>
                <c:pt idx="3">
                  <c:v>19518.416666666668</c:v>
                </c:pt>
                <c:pt idx="4">
                  <c:v>28563.916666666668</c:v>
                </c:pt>
                <c:pt idx="5">
                  <c:v>22777.25</c:v>
                </c:pt>
                <c:pt idx="6">
                  <c:v>21628.833333333332</c:v>
                </c:pt>
                <c:pt idx="7">
                  <c:v>19850.5</c:v>
                </c:pt>
                <c:pt idx="8">
                  <c:v>15912.583333333334</c:v>
                </c:pt>
                <c:pt idx="9">
                  <c:v>15827.333333333334</c:v>
                </c:pt>
                <c:pt idx="10">
                  <c:v>23602.833333333332</c:v>
                </c:pt>
                <c:pt idx="11">
                  <c:v>17895.666666666668</c:v>
                </c:pt>
                <c:pt idx="12">
                  <c:v>19826.25</c:v>
                </c:pt>
                <c:pt idx="13">
                  <c:v>18976.5</c:v>
                </c:pt>
                <c:pt idx="14">
                  <c:v>22872.75</c:v>
                </c:pt>
                <c:pt idx="15">
                  <c:v>18707.416666666668</c:v>
                </c:pt>
                <c:pt idx="16">
                  <c:v>22233.5</c:v>
                </c:pt>
                <c:pt idx="17">
                  <c:v>21963.333333333332</c:v>
                </c:pt>
                <c:pt idx="18">
                  <c:v>17577.916666666668</c:v>
                </c:pt>
                <c:pt idx="19">
                  <c:v>20381.416666666668</c:v>
                </c:pt>
                <c:pt idx="20">
                  <c:v>26311.916666666668</c:v>
                </c:pt>
                <c:pt idx="21">
                  <c:v>16322.583333333334</c:v>
                </c:pt>
                <c:pt idx="22">
                  <c:v>18742.416666666668</c:v>
                </c:pt>
                <c:pt idx="23">
                  <c:v>14901</c:v>
                </c:pt>
                <c:pt idx="24">
                  <c:v>22398.5</c:v>
                </c:pt>
                <c:pt idx="25">
                  <c:v>23695.166666666668</c:v>
                </c:pt>
                <c:pt idx="26">
                  <c:v>19490.333333333332</c:v>
                </c:pt>
                <c:pt idx="27">
                  <c:v>20047.416666666668</c:v>
                </c:pt>
                <c:pt idx="28">
                  <c:v>23750.636363636364</c:v>
                </c:pt>
                <c:pt idx="29">
                  <c:v>26625.727272727272</c:v>
                </c:pt>
                <c:pt idx="30">
                  <c:v>20805.166666666668</c:v>
                </c:pt>
              </c:numCache>
            </c:numRef>
          </c:val>
          <c:smooth val="0"/>
        </c:ser>
        <c:dLbls>
          <c:showLegendKey val="0"/>
          <c:showVal val="0"/>
          <c:showCatName val="0"/>
          <c:showSerName val="0"/>
          <c:showPercent val="0"/>
          <c:showBubbleSize val="0"/>
        </c:dLbls>
        <c:smooth val="0"/>
        <c:axId val="268776360"/>
        <c:axId val="268776752"/>
      </c:lineChart>
      <c:catAx>
        <c:axId val="268776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th-TH"/>
          </a:p>
        </c:txPr>
        <c:crossAx val="268776752"/>
        <c:crosses val="autoZero"/>
        <c:auto val="1"/>
        <c:lblAlgn val="ctr"/>
        <c:lblOffset val="100"/>
        <c:noMultiLvlLbl val="0"/>
      </c:catAx>
      <c:valAx>
        <c:axId val="268776752"/>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crossAx val="268776360"/>
        <c:crosses val="autoZero"/>
        <c:crossBetween val="between"/>
      </c:valAx>
      <c:spPr>
        <a:noFill/>
        <a:ln w="25400">
          <a:noFill/>
        </a:ln>
        <a:effectLst/>
      </c:spPr>
    </c:plotArea>
    <c:legend>
      <c:legendPos val="r"/>
      <c:layout>
        <c:manualLayout>
          <c:xMode val="edge"/>
          <c:yMode val="edge"/>
          <c:x val="0.56887464013579592"/>
          <c:y val="3.2813334911437189E-2"/>
          <c:w val="0.26061848866831439"/>
          <c:h val="0.1053473454428041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h-TH"/>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[Public_Excel Dashboards Course Outline.xlsx]Sheet52!PivotTable13</c:name>
    <c:fmtId val="8"/>
  </c:pivotSource>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en-US"/>
              <a:t>Weekly Sales</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th-TH"/>
        </a:p>
      </c:txPr>
    </c:title>
    <c:autoTitleDeleted val="0"/>
    <c:pivotFmts>
      <c:pivotFmt>
        <c:idx val="0"/>
      </c:pivotFmt>
      <c:pivotFmt>
        <c:idx val="1"/>
      </c:pivotFmt>
      <c:pivotFmt>
        <c:idx val="2"/>
      </c:pivotFmt>
      <c:pivotFmt>
        <c:idx val="3"/>
      </c:pivotFmt>
      <c:pivotFmt>
        <c:idx val="4"/>
        <c:spPr>
          <a:ln w="28575" cap="rnd">
            <a:solidFill>
              <a:schemeClr val="accent1"/>
            </a:solidFill>
            <a:round/>
          </a:ln>
          <a:effectLst/>
        </c:spPr>
        <c:marker>
          <c:symbol val="none"/>
        </c:marker>
        <c:dLbl>
          <c:idx val="0"/>
          <c:numFmt formatCode="0,&quot;K&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70C0"/>
                  </a:solidFill>
                  <a:latin typeface="+mn-lt"/>
                  <a:ea typeface="+mn-ea"/>
                  <a:cs typeface="+mn-cs"/>
                </a:defRPr>
              </a:pPr>
              <a:endParaRPr lang="th-TH"/>
            </a:p>
          </c:txPr>
          <c:dLblPos val="b"/>
          <c:showLegendKey val="0"/>
          <c:showVal val="1"/>
          <c:showCatName val="0"/>
          <c:showSerName val="0"/>
          <c:showPercent val="0"/>
          <c:showBubbleSize val="0"/>
          <c:extLst>
            <c:ext xmlns:c15="http://schemas.microsoft.com/office/drawing/2012/chart" uri="{CE6537A1-D6FC-4f65-9D91-7224C49458BB}"/>
          </c:extLst>
        </c:dLbl>
      </c:pivotFmt>
      <c:pivotFmt>
        <c:idx val="5"/>
        <c:spPr>
          <a:ln w="28575" cap="rnd">
            <a:solidFill>
              <a:schemeClr val="accent1"/>
            </a:solidFill>
            <a:round/>
          </a:ln>
          <a:effectLst/>
        </c:spPr>
        <c:marker>
          <c:symbol val="none"/>
        </c:marker>
        <c:dLbl>
          <c:idx val="0"/>
          <c:numFmt formatCode="0,&quot;K&quot;" sourceLinked="0"/>
          <c:spPr>
            <a:solidFill>
              <a:schemeClr val="accent4">
                <a:lumMod val="40000"/>
                <a:lumOff val="6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dLblPos val="t"/>
          <c:showLegendKey val="0"/>
          <c:showVal val="1"/>
          <c:showCatName val="0"/>
          <c:showSerName val="0"/>
          <c:showPercent val="0"/>
          <c:showBubbleSize val="0"/>
          <c:extLst>
            <c:ext xmlns:c15="http://schemas.microsoft.com/office/drawing/2012/chart" uri="{CE6537A1-D6FC-4f65-9D91-7224C49458BB}"/>
          </c:extLst>
        </c:dLbl>
      </c:pivotFmt>
      <c:pivotFmt>
        <c:idx val="6"/>
        <c:spPr>
          <a:ln w="28575" cap="rnd">
            <a:solidFill>
              <a:schemeClr val="accent1"/>
            </a:solidFill>
            <a:round/>
          </a:ln>
          <a:effectLst/>
        </c:spPr>
        <c:marker>
          <c:symbol val="none"/>
        </c:marker>
        <c:dLbl>
          <c:idx val="0"/>
          <c:layout>
            <c:manualLayout>
              <c:x val="-3.7232918139568E-2"/>
              <c:y val="7.3465376299328228E-2"/>
            </c:manualLayout>
          </c:layout>
          <c:numFmt formatCode="0,&quot;K&quot;" sourceLinked="0"/>
          <c:spPr>
            <a:solidFill>
              <a:schemeClr val="accent4">
                <a:lumMod val="40000"/>
                <a:lumOff val="6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dLblPos val="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2275959724687593"/>
          <c:y val="0.17505072504234842"/>
          <c:w val="0.87724040275312409"/>
          <c:h val="0.71465609352022474"/>
        </c:manualLayout>
      </c:layout>
      <c:lineChart>
        <c:grouping val="standard"/>
        <c:varyColors val="0"/>
        <c:ser>
          <c:idx val="0"/>
          <c:order val="0"/>
          <c:tx>
            <c:strRef>
              <c:f>Sheet52!$B$40:$B$41</c:f>
              <c:strCache>
                <c:ptCount val="1"/>
                <c:pt idx="0">
                  <c:v>2017</c:v>
                </c:pt>
              </c:strCache>
            </c:strRef>
          </c:tx>
          <c:spPr>
            <a:ln w="28575" cap="rnd">
              <a:solidFill>
                <a:schemeClr val="accent1"/>
              </a:solidFill>
              <a:round/>
            </a:ln>
            <a:effectLst/>
          </c:spPr>
          <c:marker>
            <c:symbol val="none"/>
          </c:marker>
          <c:dLbls>
            <c:numFmt formatCode="0,&quot;K&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70C0"/>
                    </a:solidFill>
                    <a:latin typeface="+mn-lt"/>
                    <a:ea typeface="+mn-ea"/>
                    <a:cs typeface="+mn-cs"/>
                  </a:defRPr>
                </a:pPr>
                <a:endParaRPr lang="th-TH"/>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Sheet52!$A$42:$A$49</c:f>
              <c:strCache>
                <c:ptCount val="7"/>
                <c:pt idx="0">
                  <c:v>Sun</c:v>
                </c:pt>
                <c:pt idx="1">
                  <c:v>Mon</c:v>
                </c:pt>
                <c:pt idx="2">
                  <c:v>Tue</c:v>
                </c:pt>
                <c:pt idx="3">
                  <c:v>Wed</c:v>
                </c:pt>
                <c:pt idx="4">
                  <c:v>Thu</c:v>
                </c:pt>
                <c:pt idx="5">
                  <c:v>Fri</c:v>
                </c:pt>
                <c:pt idx="6">
                  <c:v>Sat</c:v>
                </c:pt>
              </c:strCache>
            </c:strRef>
          </c:cat>
          <c:val>
            <c:numRef>
              <c:f>Sheet52!$B$42:$B$49</c:f>
              <c:numCache>
                <c:formatCode>_(* #,##0_);_(* \(#,##0\);_(* "-"??_);_(@_)</c:formatCode>
                <c:ptCount val="7"/>
                <c:pt idx="0">
                  <c:v>22804.115384615383</c:v>
                </c:pt>
                <c:pt idx="1">
                  <c:v>21521.607843137255</c:v>
                </c:pt>
                <c:pt idx="2">
                  <c:v>19000.26923076923</c:v>
                </c:pt>
                <c:pt idx="3">
                  <c:v>18440.25</c:v>
                </c:pt>
                <c:pt idx="4">
                  <c:v>19619.26923076923</c:v>
                </c:pt>
                <c:pt idx="5">
                  <c:v>22211.826923076922</c:v>
                </c:pt>
                <c:pt idx="6">
                  <c:v>22413.48076923077</c:v>
                </c:pt>
              </c:numCache>
            </c:numRef>
          </c:val>
          <c:smooth val="0"/>
        </c:ser>
        <c:ser>
          <c:idx val="1"/>
          <c:order val="1"/>
          <c:tx>
            <c:strRef>
              <c:f>Sheet52!$C$40:$C$41</c:f>
              <c:strCache>
                <c:ptCount val="1"/>
                <c:pt idx="0">
                  <c:v>2018</c:v>
                </c:pt>
              </c:strCache>
            </c:strRef>
          </c:tx>
          <c:spPr>
            <a:ln w="28575" cap="rnd">
              <a:solidFill>
                <a:schemeClr val="accent2"/>
              </a:solidFill>
              <a:round/>
            </a:ln>
            <a:effectLst/>
          </c:spPr>
          <c:marker>
            <c:symbol val="none"/>
          </c:marker>
          <c:dPt>
            <c:idx val="6"/>
            <c:marker>
              <c:symbol val="none"/>
            </c:marker>
            <c:bubble3D val="0"/>
          </c:dPt>
          <c:dLbls>
            <c:dLbl>
              <c:idx val="6"/>
              <c:layout>
                <c:manualLayout>
                  <c:x val="-3.7232918139568E-2"/>
                  <c:y val="7.3465376299328228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quot;K&quot;" sourceLinked="0"/>
            <c:spPr>
              <a:solidFill>
                <a:schemeClr val="accent4">
                  <a:lumMod val="40000"/>
                  <a:lumOff val="6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Sheet52!$A$42:$A$49</c:f>
              <c:strCache>
                <c:ptCount val="7"/>
                <c:pt idx="0">
                  <c:v>Sun</c:v>
                </c:pt>
                <c:pt idx="1">
                  <c:v>Mon</c:v>
                </c:pt>
                <c:pt idx="2">
                  <c:v>Tue</c:v>
                </c:pt>
                <c:pt idx="3">
                  <c:v>Wed</c:v>
                </c:pt>
                <c:pt idx="4">
                  <c:v>Thu</c:v>
                </c:pt>
                <c:pt idx="5">
                  <c:v>Fri</c:v>
                </c:pt>
                <c:pt idx="6">
                  <c:v>Sat</c:v>
                </c:pt>
              </c:strCache>
            </c:strRef>
          </c:cat>
          <c:val>
            <c:numRef>
              <c:f>Sheet52!$C$42:$C$49</c:f>
              <c:numCache>
                <c:formatCode>_(* #,##0_);_(* \(#,##0\);_(* "-"??_);_(@_)</c:formatCode>
                <c:ptCount val="7"/>
                <c:pt idx="0">
                  <c:v>22442.384615384617</c:v>
                </c:pt>
                <c:pt idx="1">
                  <c:v>25451.788461538461</c:v>
                </c:pt>
                <c:pt idx="2">
                  <c:v>18927.307692307691</c:v>
                </c:pt>
                <c:pt idx="3">
                  <c:v>20974.576923076922</c:v>
                </c:pt>
                <c:pt idx="4">
                  <c:v>17487.826923076922</c:v>
                </c:pt>
                <c:pt idx="5">
                  <c:v>20667.98076923077</c:v>
                </c:pt>
                <c:pt idx="6">
                  <c:v>18042</c:v>
                </c:pt>
              </c:numCache>
            </c:numRef>
          </c:val>
          <c:smooth val="0"/>
        </c:ser>
        <c:dLbls>
          <c:showLegendKey val="0"/>
          <c:showVal val="0"/>
          <c:showCatName val="0"/>
          <c:showSerName val="0"/>
          <c:showPercent val="0"/>
          <c:showBubbleSize val="0"/>
        </c:dLbls>
        <c:smooth val="0"/>
        <c:axId val="268775576"/>
        <c:axId val="268777144"/>
      </c:lineChart>
      <c:catAx>
        <c:axId val="268775576"/>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crossAx val="268777144"/>
        <c:crosses val="autoZero"/>
        <c:auto val="1"/>
        <c:lblAlgn val="ctr"/>
        <c:lblOffset val="100"/>
        <c:noMultiLvlLbl val="0"/>
      </c:catAx>
      <c:valAx>
        <c:axId val="268777144"/>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crossAx val="268775576"/>
        <c:crosses val="autoZero"/>
        <c:crossBetween val="between"/>
      </c:valAx>
      <c:spPr>
        <a:noFill/>
        <a:ln>
          <a:noFill/>
        </a:ln>
        <a:effectLst/>
      </c:spPr>
    </c:plotArea>
    <c:legend>
      <c:legendPos val="r"/>
      <c:layout>
        <c:manualLayout>
          <c:xMode val="edge"/>
          <c:yMode val="edge"/>
          <c:x val="0.69076692003094986"/>
          <c:y val="4.6874406656614728E-2"/>
          <c:w val="0.12757867694283878"/>
          <c:h val="0.198239272954316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h-TH"/>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[Public_Excel Dashboards Course Outline.xlsx]Sheet52!PivotTable14</c:name>
    <c:fmtId val="17"/>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Avg. Sales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th-TH"/>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2"/>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2"/>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numFmt formatCode="0.0,&quot;K&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dLbl>
          <c:idx val="0"/>
          <c:numFmt formatCode="0.0,&quot;K&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2"/>
          </a:solidFill>
          <a:ln>
            <a:noFill/>
          </a:ln>
          <a:effectLst/>
        </c:spPr>
        <c:dLbl>
          <c:idx val="0"/>
          <c:numFmt formatCode="0.0,&quot;K&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4384470691163603"/>
          <c:y val="0.1902314814814815"/>
          <c:w val="0.83671084864391954"/>
          <c:h val="0.72144320501603965"/>
        </c:manualLayout>
      </c:layout>
      <c:barChart>
        <c:barDir val="col"/>
        <c:grouping val="clustered"/>
        <c:varyColors val="0"/>
        <c:ser>
          <c:idx val="0"/>
          <c:order val="0"/>
          <c:tx>
            <c:strRef>
              <c:f>Sheet52!$B$54:$B$55</c:f>
              <c:strCache>
                <c:ptCount val="1"/>
                <c:pt idx="0">
                  <c:v>Total</c:v>
                </c:pt>
              </c:strCache>
            </c:strRef>
          </c:tx>
          <c:spPr>
            <a:solidFill>
              <a:schemeClr val="accent1"/>
            </a:solidFill>
            <a:ln>
              <a:noFill/>
            </a:ln>
            <a:effectLst/>
          </c:spPr>
          <c:invertIfNegative val="0"/>
          <c:dPt>
            <c:idx val="0"/>
            <c:invertIfNegative val="0"/>
            <c:bubble3D val="0"/>
            <c:spPr>
              <a:solidFill>
                <a:schemeClr val="accent1"/>
              </a:solidFill>
              <a:ln>
                <a:noFill/>
              </a:ln>
              <a:effectLst/>
            </c:spPr>
          </c:dPt>
          <c:dPt>
            <c:idx val="1"/>
            <c:invertIfNegative val="0"/>
            <c:bubble3D val="0"/>
            <c:spPr>
              <a:solidFill>
                <a:schemeClr val="accent2"/>
              </a:solidFill>
              <a:ln>
                <a:noFill/>
              </a:ln>
              <a:effectLst/>
            </c:spPr>
          </c:dPt>
          <c:dLbls>
            <c:dLbl>
              <c:idx val="0"/>
              <c:showLegendKey val="0"/>
              <c:showVal val="1"/>
              <c:showCatName val="0"/>
              <c:showSerName val="0"/>
              <c:showPercent val="0"/>
              <c:showBubbleSize val="0"/>
              <c:extLst>
                <c:ext xmlns:c15="http://schemas.microsoft.com/office/drawing/2012/chart" uri="{CE6537A1-D6FC-4f65-9D91-7224C49458BB}"/>
              </c:extLst>
            </c:dLbl>
            <c:dLbl>
              <c:idx val="1"/>
              <c:showLegendKey val="0"/>
              <c:showVal val="1"/>
              <c:showCatName val="0"/>
              <c:showSerName val="0"/>
              <c:showPercent val="0"/>
              <c:showBubbleSize val="0"/>
              <c:extLst>
                <c:ext xmlns:c15="http://schemas.microsoft.com/office/drawing/2012/chart" uri="{CE6537A1-D6FC-4f65-9D91-7224C49458BB}"/>
              </c:extLst>
            </c:dLbl>
            <c:numFmt formatCode="0.0,&quot;K&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Sheet52!$A$56:$A$58</c:f>
              <c:strCache>
                <c:ptCount val="2"/>
                <c:pt idx="0">
                  <c:v>2017</c:v>
                </c:pt>
                <c:pt idx="1">
                  <c:v>2018</c:v>
                </c:pt>
              </c:strCache>
            </c:strRef>
          </c:cat>
          <c:val>
            <c:numRef>
              <c:f>Sheet52!$B$56:$B$58</c:f>
              <c:numCache>
                <c:formatCode>_(* #,##0_);_(* \(#,##0\);_(* "-"??_);_(@_)</c:formatCode>
                <c:ptCount val="2"/>
                <c:pt idx="0">
                  <c:v>20856.86225895317</c:v>
                </c:pt>
                <c:pt idx="1">
                  <c:v>20570.552197802197</c:v>
                </c:pt>
              </c:numCache>
            </c:numRef>
          </c:val>
        </c:ser>
        <c:dLbls>
          <c:showLegendKey val="0"/>
          <c:showVal val="0"/>
          <c:showCatName val="0"/>
          <c:showSerName val="0"/>
          <c:showPercent val="0"/>
          <c:showBubbleSize val="0"/>
        </c:dLbls>
        <c:gapWidth val="219"/>
        <c:overlap val="-27"/>
        <c:axId val="268777928"/>
        <c:axId val="268778320"/>
      </c:barChart>
      <c:catAx>
        <c:axId val="268777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crossAx val="268778320"/>
        <c:crosses val="autoZero"/>
        <c:auto val="1"/>
        <c:lblAlgn val="ctr"/>
        <c:lblOffset val="100"/>
        <c:noMultiLvlLbl val="0"/>
      </c:catAx>
      <c:valAx>
        <c:axId val="2687783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crossAx val="268777928"/>
        <c:crosses val="autoZero"/>
        <c:crossBetween val="between"/>
        <c:majorUnit val="50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h-TH"/>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th-TH"/>
        </a:p>
      </c:txPr>
    </c:title>
    <c:autoTitleDeleted val="0"/>
    <c:plotArea>
      <c:layout>
        <c:manualLayout>
          <c:layoutTarget val="inner"/>
          <c:xMode val="edge"/>
          <c:yMode val="edge"/>
          <c:x val="7.1094706911636052E-2"/>
          <c:y val="0.16245370370370371"/>
          <c:w val="0.88723862642169726"/>
          <c:h val="0.72088764946048411"/>
        </c:manualLayout>
      </c:layout>
      <c:lineChart>
        <c:grouping val="standard"/>
        <c:varyColors val="0"/>
        <c:ser>
          <c:idx val="0"/>
          <c:order val="0"/>
          <c:tx>
            <c:strRef>
              <c:f>'Dynamic Chart-VLOOKUP'!$A$10</c:f>
              <c:strCache>
                <c:ptCount val="1"/>
                <c:pt idx="0">
                  <c:v>All Prod.</c:v>
                </c:pt>
              </c:strCache>
            </c:strRef>
          </c:tx>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th-TH"/>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'Dynamic Chart-VLOOKUP'!$B$9:$G$9</c:f>
              <c:strCache>
                <c:ptCount val="6"/>
                <c:pt idx="0">
                  <c:v>Jan</c:v>
                </c:pt>
                <c:pt idx="1">
                  <c:v>Feb</c:v>
                </c:pt>
                <c:pt idx="2">
                  <c:v>Mar</c:v>
                </c:pt>
                <c:pt idx="3">
                  <c:v>Apr</c:v>
                </c:pt>
                <c:pt idx="4">
                  <c:v>May</c:v>
                </c:pt>
                <c:pt idx="5">
                  <c:v>Jun</c:v>
                </c:pt>
              </c:strCache>
            </c:strRef>
          </c:cat>
          <c:val>
            <c:numRef>
              <c:f>'Dynamic Chart-VLOOKUP'!$B$10:$G$10</c:f>
              <c:numCache>
                <c:formatCode>General</c:formatCode>
                <c:ptCount val="6"/>
                <c:pt idx="0">
                  <c:v>777</c:v>
                </c:pt>
                <c:pt idx="1">
                  <c:v>723</c:v>
                </c:pt>
                <c:pt idx="2">
                  <c:v>758</c:v>
                </c:pt>
                <c:pt idx="3">
                  <c:v>849</c:v>
                </c:pt>
                <c:pt idx="4">
                  <c:v>688</c:v>
                </c:pt>
                <c:pt idx="5">
                  <c:v>730</c:v>
                </c:pt>
              </c:numCache>
            </c:numRef>
          </c:val>
          <c:smooth val="0"/>
        </c:ser>
        <c:dLbls>
          <c:dLblPos val="ctr"/>
          <c:showLegendKey val="0"/>
          <c:showVal val="1"/>
          <c:showCatName val="0"/>
          <c:showSerName val="0"/>
          <c:showPercent val="0"/>
          <c:showBubbleSize val="0"/>
        </c:dLbls>
        <c:marker val="1"/>
        <c:smooth val="0"/>
        <c:axId val="268779104"/>
        <c:axId val="299407336"/>
      </c:lineChart>
      <c:catAx>
        <c:axId val="26877910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th-TH"/>
          </a:p>
        </c:txPr>
        <c:crossAx val="299407336"/>
        <c:crosses val="autoZero"/>
        <c:auto val="1"/>
        <c:lblAlgn val="ctr"/>
        <c:lblOffset val="100"/>
        <c:noMultiLvlLbl val="0"/>
      </c:catAx>
      <c:valAx>
        <c:axId val="29940733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26877910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th-TH"/>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th-TH"/>
        </a:p>
      </c:txPr>
    </c:title>
    <c:autoTitleDeleted val="0"/>
    <c:plotArea>
      <c:layout/>
      <c:barChart>
        <c:barDir val="col"/>
        <c:grouping val="clustered"/>
        <c:varyColors val="0"/>
        <c:ser>
          <c:idx val="0"/>
          <c:order val="0"/>
          <c:tx>
            <c:strRef>
              <c:f>'HLookup Dashboard'!$C$2</c:f>
              <c:strCache>
                <c:ptCount val="1"/>
                <c:pt idx="0">
                  <c:v>Volume</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th-TH"/>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'HLookup Dashboard'!$B$3:$B$7</c:f>
              <c:strCache>
                <c:ptCount val="5"/>
                <c:pt idx="0">
                  <c:v>Product-1</c:v>
                </c:pt>
                <c:pt idx="1">
                  <c:v>Product-2</c:v>
                </c:pt>
                <c:pt idx="2">
                  <c:v>Product-3</c:v>
                </c:pt>
                <c:pt idx="3">
                  <c:v>Product-4</c:v>
                </c:pt>
                <c:pt idx="4">
                  <c:v>Product-5</c:v>
                </c:pt>
              </c:strCache>
            </c:strRef>
          </c:cat>
          <c:val>
            <c:numRef>
              <c:f>'HLookup Dashboard'!$C$3:$C$7</c:f>
              <c:numCache>
                <c:formatCode>_-* #,##0_-;\-* #,##0_-;_-* "-"??_-;_-@_-</c:formatCode>
                <c:ptCount val="5"/>
                <c:pt idx="0">
                  <c:v>1000000</c:v>
                </c:pt>
                <c:pt idx="1">
                  <c:v>231000</c:v>
                </c:pt>
                <c:pt idx="2">
                  <c:v>83000</c:v>
                </c:pt>
                <c:pt idx="3">
                  <c:v>621000</c:v>
                </c:pt>
                <c:pt idx="4">
                  <c:v>31000</c:v>
                </c:pt>
              </c:numCache>
            </c:numRef>
          </c:val>
        </c:ser>
        <c:dLbls>
          <c:dLblPos val="outEnd"/>
          <c:showLegendKey val="0"/>
          <c:showVal val="1"/>
          <c:showCatName val="0"/>
          <c:showSerName val="0"/>
          <c:showPercent val="0"/>
          <c:showBubbleSize val="0"/>
        </c:dLbls>
        <c:gapWidth val="315"/>
        <c:overlap val="-40"/>
        <c:axId val="299408120"/>
        <c:axId val="299408512"/>
      </c:barChart>
      <c:catAx>
        <c:axId val="299408120"/>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th-TH"/>
          </a:p>
        </c:txPr>
        <c:crossAx val="299408512"/>
        <c:crosses val="autoZero"/>
        <c:auto val="1"/>
        <c:lblAlgn val="ctr"/>
        <c:lblOffset val="100"/>
        <c:noMultiLvlLbl val="0"/>
      </c:catAx>
      <c:valAx>
        <c:axId val="299408512"/>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th-TH"/>
          </a:p>
        </c:txPr>
        <c:crossAx val="299408120"/>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th-TH"/>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th-TH"/>
        </a:p>
      </c:txPr>
    </c:title>
    <c:autoTitleDeleted val="0"/>
    <c:plotArea>
      <c:layout/>
      <c:barChart>
        <c:barDir val="bar"/>
        <c:grouping val="clustered"/>
        <c:varyColors val="0"/>
        <c:ser>
          <c:idx val="0"/>
          <c:order val="0"/>
          <c:tx>
            <c:strRef>
              <c:f>'HLookup Dashboard'!$D$2</c:f>
              <c:strCache>
                <c:ptCount val="1"/>
                <c:pt idx="0">
                  <c:v>Value</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'HLookup Dashboard'!$B$3:$B$7</c:f>
              <c:strCache>
                <c:ptCount val="5"/>
                <c:pt idx="0">
                  <c:v>Product-1</c:v>
                </c:pt>
                <c:pt idx="1">
                  <c:v>Product-2</c:v>
                </c:pt>
                <c:pt idx="2">
                  <c:v>Product-3</c:v>
                </c:pt>
                <c:pt idx="3">
                  <c:v>Product-4</c:v>
                </c:pt>
                <c:pt idx="4">
                  <c:v>Product-5</c:v>
                </c:pt>
              </c:strCache>
            </c:strRef>
          </c:cat>
          <c:val>
            <c:numRef>
              <c:f>'HLookup Dashboard'!$D$3:$D$7</c:f>
              <c:numCache>
                <c:formatCode>_-* #,##0_-;\-* #,##0_-;_-* "-"??_-;_-@_-</c:formatCode>
                <c:ptCount val="5"/>
                <c:pt idx="0">
                  <c:v>2394000</c:v>
                </c:pt>
                <c:pt idx="1">
                  <c:v>760000</c:v>
                </c:pt>
                <c:pt idx="2">
                  <c:v>324000</c:v>
                </c:pt>
                <c:pt idx="3">
                  <c:v>1825000</c:v>
                </c:pt>
                <c:pt idx="4">
                  <c:v>131000</c:v>
                </c:pt>
              </c:numCache>
            </c:numRef>
          </c:val>
        </c:ser>
        <c:dLbls>
          <c:showLegendKey val="0"/>
          <c:showVal val="0"/>
          <c:showCatName val="0"/>
          <c:showSerName val="0"/>
          <c:showPercent val="0"/>
          <c:showBubbleSize val="0"/>
        </c:dLbls>
        <c:gapWidth val="115"/>
        <c:overlap val="-20"/>
        <c:axId val="299409296"/>
        <c:axId val="299409688"/>
      </c:barChart>
      <c:catAx>
        <c:axId val="299409296"/>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crossAx val="299409688"/>
        <c:crosses val="autoZero"/>
        <c:auto val="1"/>
        <c:lblAlgn val="ctr"/>
        <c:lblOffset val="100"/>
        <c:noMultiLvlLbl val="0"/>
      </c:catAx>
      <c:valAx>
        <c:axId val="299409688"/>
        <c:scaling>
          <c:orientation val="minMax"/>
        </c:scaling>
        <c:delete val="0"/>
        <c:axPos val="b"/>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crossAx val="2994092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h-TH"/>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th-TH"/>
        </a:p>
      </c:txPr>
    </c:title>
    <c:autoTitleDeleted val="0"/>
    <c:plotArea>
      <c:layout/>
      <c:lineChart>
        <c:grouping val="standard"/>
        <c:varyColors val="0"/>
        <c:ser>
          <c:idx val="0"/>
          <c:order val="0"/>
          <c:tx>
            <c:strRef>
              <c:f>'HLookup Dashboard'!$E$2</c:f>
              <c:strCache>
                <c:ptCount val="1"/>
                <c:pt idx="0">
                  <c:v>Gross Margin</c:v>
                </c:pt>
              </c:strCache>
            </c:strRef>
          </c:tx>
          <c:spPr>
            <a:ln w="38100" cap="flat" cmpd="dbl" algn="ctr">
              <a:solidFill>
                <a:schemeClr val="accent1"/>
              </a:solidFill>
              <a:miter lim="800000"/>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'HLookup Dashboard'!$B$3:$B$7</c:f>
              <c:strCache>
                <c:ptCount val="5"/>
                <c:pt idx="0">
                  <c:v>Product-1</c:v>
                </c:pt>
                <c:pt idx="1">
                  <c:v>Product-2</c:v>
                </c:pt>
                <c:pt idx="2">
                  <c:v>Product-3</c:v>
                </c:pt>
                <c:pt idx="3">
                  <c:v>Product-4</c:v>
                </c:pt>
                <c:pt idx="4">
                  <c:v>Product-5</c:v>
                </c:pt>
              </c:strCache>
            </c:strRef>
          </c:cat>
          <c:val>
            <c:numRef>
              <c:f>'HLookup Dashboard'!$E$3:$E$7</c:f>
              <c:numCache>
                <c:formatCode>#,##0_);[Red]\(#,##0\)</c:formatCode>
                <c:ptCount val="5"/>
                <c:pt idx="0">
                  <c:v>792000</c:v>
                </c:pt>
                <c:pt idx="1">
                  <c:v>323000</c:v>
                </c:pt>
                <c:pt idx="2">
                  <c:v>182000</c:v>
                </c:pt>
                <c:pt idx="3">
                  <c:v>724000</c:v>
                </c:pt>
                <c:pt idx="4">
                  <c:v>82000</c:v>
                </c:pt>
              </c:numCache>
            </c:numRef>
          </c:val>
          <c:smooth val="0"/>
        </c:ser>
        <c:dLbls>
          <c:dLblPos val="ctr"/>
          <c:showLegendKey val="0"/>
          <c:showVal val="1"/>
          <c:showCatName val="0"/>
          <c:showSerName val="0"/>
          <c:showPercent val="0"/>
          <c:showBubbleSize val="0"/>
        </c:dLbls>
        <c:smooth val="0"/>
        <c:axId val="299410472"/>
        <c:axId val="299410864"/>
      </c:lineChart>
      <c:catAx>
        <c:axId val="299410472"/>
        <c:scaling>
          <c:orientation val="minMax"/>
        </c:scaling>
        <c:delete val="0"/>
        <c:axPos val="b"/>
        <c:majorGridlines>
          <c:spPr>
            <a:ln w="9525" cap="flat" cmpd="sng" algn="ctr">
              <a:solidFill>
                <a:schemeClr val="tx1">
                  <a:lumMod val="15000"/>
                  <a:lumOff val="85000"/>
                  <a:alpha val="32000"/>
                </a:schemeClr>
              </a:solidFill>
              <a:round/>
            </a:ln>
            <a:effectLst/>
          </c:spPr>
        </c:majorGridlines>
        <c:numFmt formatCode="General" sourceLinked="1"/>
        <c:majorTickMark val="none"/>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crossAx val="299410864"/>
        <c:crosses val="autoZero"/>
        <c:auto val="1"/>
        <c:lblAlgn val="ctr"/>
        <c:lblOffset val="100"/>
        <c:noMultiLvlLbl val="0"/>
      </c:catAx>
      <c:valAx>
        <c:axId val="299410864"/>
        <c:scaling>
          <c:orientation val="minMax"/>
        </c:scaling>
        <c:delete val="0"/>
        <c:axPos val="l"/>
        <c:majorGridlines>
          <c:spPr>
            <a:ln w="9525" cap="flat" cmpd="sng" algn="ctr">
              <a:solidFill>
                <a:schemeClr val="tx1">
                  <a:lumMod val="15000"/>
                  <a:lumOff val="85000"/>
                  <a:alpha val="32000"/>
                </a:schemeClr>
              </a:solidFill>
              <a:round/>
            </a:ln>
            <a:effectLst/>
          </c:spPr>
        </c:majorGridlines>
        <c:numFmt formatCode="#,##0_);[Red]\(#,##0\)" sourceLinked="1"/>
        <c:majorTickMark val="none"/>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crossAx val="299410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h-TH"/>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r>
              <a:rPr lang="en-US">
                <a:solidFill>
                  <a:schemeClr val="bg1"/>
                </a:solidFill>
              </a:rPr>
              <a:t>Project Gantt Chart</a:t>
            </a:r>
          </a:p>
        </c:rich>
      </c:tx>
      <c:overlay val="0"/>
      <c:spPr>
        <a:solidFill>
          <a:schemeClr val="tx2"/>
        </a:solidFill>
        <a:ln>
          <a:noFill/>
        </a:ln>
        <a:effectLst/>
      </c:spPr>
      <c:txPr>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endParaRPr lang="th-TH"/>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stacked"/>
        <c:varyColors val="0"/>
        <c:ser>
          <c:idx val="0"/>
          <c:order val="0"/>
          <c:tx>
            <c:strRef>
              <c:f>'Gantt Chart_Stacked Bar'!$B$1</c:f>
              <c:strCache>
                <c:ptCount val="1"/>
                <c:pt idx="0">
                  <c:v>Start</c:v>
                </c:pt>
              </c:strCache>
            </c:strRef>
          </c:tx>
          <c:spPr>
            <a:noFill/>
            <a:ln>
              <a:noFill/>
            </a:ln>
            <a:effectLst/>
            <a:sp3d/>
          </c:spPr>
          <c:invertIfNegative val="0"/>
          <c:cat>
            <c:strRef>
              <c:f>'Gantt Chart_Stacked Bar'!$A$2:$A$9</c:f>
              <c:strCache>
                <c:ptCount val="8"/>
                <c:pt idx="0">
                  <c:v>Proj1</c:v>
                </c:pt>
                <c:pt idx="1">
                  <c:v>Proj2</c:v>
                </c:pt>
                <c:pt idx="2">
                  <c:v>Proj3</c:v>
                </c:pt>
                <c:pt idx="3">
                  <c:v>Proj4</c:v>
                </c:pt>
                <c:pt idx="4">
                  <c:v>Proj5</c:v>
                </c:pt>
                <c:pt idx="5">
                  <c:v>Proj6</c:v>
                </c:pt>
                <c:pt idx="6">
                  <c:v>Proj7</c:v>
                </c:pt>
                <c:pt idx="7">
                  <c:v>Proj8</c:v>
                </c:pt>
              </c:strCache>
            </c:strRef>
          </c:cat>
          <c:val>
            <c:numRef>
              <c:f>'Gantt Chart_Stacked Bar'!$B$2:$B$9</c:f>
              <c:numCache>
                <c:formatCode>d/mmm</c:formatCode>
                <c:ptCount val="8"/>
                <c:pt idx="0">
                  <c:v>42248</c:v>
                </c:pt>
                <c:pt idx="1">
                  <c:v>42256</c:v>
                </c:pt>
                <c:pt idx="2">
                  <c:v>42265</c:v>
                </c:pt>
                <c:pt idx="3">
                  <c:v>42270</c:v>
                </c:pt>
                <c:pt idx="4">
                  <c:v>42279</c:v>
                </c:pt>
                <c:pt idx="5">
                  <c:v>42284</c:v>
                </c:pt>
                <c:pt idx="6">
                  <c:v>42293</c:v>
                </c:pt>
                <c:pt idx="7">
                  <c:v>42301</c:v>
                </c:pt>
              </c:numCache>
            </c:numRef>
          </c:val>
        </c:ser>
        <c:ser>
          <c:idx val="1"/>
          <c:order val="1"/>
          <c:tx>
            <c:strRef>
              <c:f>'Gantt Chart_Stacked Bar'!$C$1</c:f>
              <c:strCache>
                <c:ptCount val="1"/>
                <c:pt idx="0">
                  <c:v>Duration</c:v>
                </c:pt>
              </c:strCache>
            </c:strRef>
          </c:tx>
          <c:spPr>
            <a:solidFill>
              <a:srgbClr val="00B0F0"/>
            </a:solidFill>
            <a:ln>
              <a:noFill/>
            </a:ln>
            <a:effectLst/>
            <a:sp3d/>
          </c:spPr>
          <c:invertIfNegative val="0"/>
          <c:cat>
            <c:strRef>
              <c:f>'Gantt Chart_Stacked Bar'!$A$2:$A$9</c:f>
              <c:strCache>
                <c:ptCount val="8"/>
                <c:pt idx="0">
                  <c:v>Proj1</c:v>
                </c:pt>
                <c:pt idx="1">
                  <c:v>Proj2</c:v>
                </c:pt>
                <c:pt idx="2">
                  <c:v>Proj3</c:v>
                </c:pt>
                <c:pt idx="3">
                  <c:v>Proj4</c:v>
                </c:pt>
                <c:pt idx="4">
                  <c:v>Proj5</c:v>
                </c:pt>
                <c:pt idx="5">
                  <c:v>Proj6</c:v>
                </c:pt>
                <c:pt idx="6">
                  <c:v>Proj7</c:v>
                </c:pt>
                <c:pt idx="7">
                  <c:v>Proj8</c:v>
                </c:pt>
              </c:strCache>
            </c:strRef>
          </c:cat>
          <c:val>
            <c:numRef>
              <c:f>'Gantt Chart_Stacked Bar'!$C$2:$C$9</c:f>
              <c:numCache>
                <c:formatCode>General</c:formatCode>
                <c:ptCount val="8"/>
                <c:pt idx="0">
                  <c:v>9</c:v>
                </c:pt>
                <c:pt idx="1">
                  <c:v>17</c:v>
                </c:pt>
                <c:pt idx="2">
                  <c:v>17</c:v>
                </c:pt>
                <c:pt idx="3">
                  <c:v>25</c:v>
                </c:pt>
                <c:pt idx="4">
                  <c:v>15</c:v>
                </c:pt>
                <c:pt idx="5">
                  <c:v>3</c:v>
                </c:pt>
                <c:pt idx="6">
                  <c:v>15</c:v>
                </c:pt>
                <c:pt idx="7">
                  <c:v>16</c:v>
                </c:pt>
              </c:numCache>
            </c:numRef>
          </c:val>
        </c:ser>
        <c:dLbls>
          <c:showLegendKey val="0"/>
          <c:showVal val="0"/>
          <c:showCatName val="0"/>
          <c:showSerName val="0"/>
          <c:showPercent val="0"/>
          <c:showBubbleSize val="0"/>
        </c:dLbls>
        <c:gapWidth val="95"/>
        <c:gapDepth val="95"/>
        <c:shape val="box"/>
        <c:axId val="299411648"/>
        <c:axId val="299412040"/>
        <c:axId val="0"/>
      </c:bar3DChart>
      <c:catAx>
        <c:axId val="299411648"/>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crossAx val="299412040"/>
        <c:crosses val="autoZero"/>
        <c:auto val="1"/>
        <c:lblAlgn val="ctr"/>
        <c:lblOffset val="100"/>
        <c:noMultiLvlLbl val="0"/>
      </c:catAx>
      <c:valAx>
        <c:axId val="299412040"/>
        <c:scaling>
          <c:orientation val="minMax"/>
          <c:min val="42248"/>
        </c:scaling>
        <c:delete val="0"/>
        <c:axPos val="b"/>
        <c:numFmt formatCode="d/mmm"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crossAx val="2994116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th-TH"/>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h-TH"/>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Sales performance</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th-TH"/>
        </a:p>
      </c:txPr>
    </c:title>
    <c:autoTitleDeleted val="0"/>
    <c:plotArea>
      <c:layout>
        <c:manualLayout>
          <c:layoutTarget val="inner"/>
          <c:xMode val="edge"/>
          <c:yMode val="edge"/>
          <c:x val="2.2809745982374289E-2"/>
          <c:y val="0.15523148148148147"/>
          <c:w val="0.95438050803525143"/>
          <c:h val="0.74596420239136785"/>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th-TH"/>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'Dynamic Graph'!$B$4:$M$4</c:f>
              <c:strCache>
                <c:ptCount val="8"/>
                <c:pt idx="0">
                  <c:v>Jan-19</c:v>
                </c:pt>
                <c:pt idx="1">
                  <c:v>Feb-19</c:v>
                </c:pt>
                <c:pt idx="2">
                  <c:v>Mar-19</c:v>
                </c:pt>
                <c:pt idx="3">
                  <c:v>Apr-19</c:v>
                </c:pt>
                <c:pt idx="4">
                  <c:v>May-19</c:v>
                </c:pt>
                <c:pt idx="5">
                  <c:v>Jun-19</c:v>
                </c:pt>
                <c:pt idx="6">
                  <c:v>Jul-19</c:v>
                </c:pt>
                <c:pt idx="7">
                  <c:v>Aug-19</c:v>
                </c:pt>
              </c:strCache>
            </c:strRef>
          </c:cat>
          <c:val>
            <c:numRef>
              <c:f>'Dynamic Graph'!$B$5:$M$5</c:f>
              <c:numCache>
                <c:formatCode>General</c:formatCode>
                <c:ptCount val="12"/>
                <c:pt idx="0">
                  <c:v>287</c:v>
                </c:pt>
                <c:pt idx="1">
                  <c:v>478</c:v>
                </c:pt>
                <c:pt idx="2">
                  <c:v>469</c:v>
                </c:pt>
                <c:pt idx="3">
                  <c:v>369</c:v>
                </c:pt>
                <c:pt idx="4">
                  <c:v>438</c:v>
                </c:pt>
                <c:pt idx="5">
                  <c:v>315</c:v>
                </c:pt>
                <c:pt idx="6">
                  <c:v>380</c:v>
                </c:pt>
                <c:pt idx="7">
                  <c:v>320</c:v>
                </c:pt>
                <c:pt idx="8">
                  <c:v>174</c:v>
                </c:pt>
                <c:pt idx="9">
                  <c:v>426</c:v>
                </c:pt>
                <c:pt idx="10">
                  <c:v>122</c:v>
                </c:pt>
                <c:pt idx="11">
                  <c:v>143</c:v>
                </c:pt>
              </c:numCache>
            </c:numRef>
          </c:val>
        </c:ser>
        <c: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th-TH"/>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'Dynamic Graph'!$B$4:$M$4</c:f>
              <c:strCache>
                <c:ptCount val="8"/>
                <c:pt idx="0">
                  <c:v>Jan-19</c:v>
                </c:pt>
                <c:pt idx="1">
                  <c:v>Feb-19</c:v>
                </c:pt>
                <c:pt idx="2">
                  <c:v>Mar-19</c:v>
                </c:pt>
                <c:pt idx="3">
                  <c:v>Apr-19</c:v>
                </c:pt>
                <c:pt idx="4">
                  <c:v>May-19</c:v>
                </c:pt>
                <c:pt idx="5">
                  <c:v>Jun-19</c:v>
                </c:pt>
                <c:pt idx="6">
                  <c:v>Jul-19</c:v>
                </c:pt>
                <c:pt idx="7">
                  <c:v>Aug-19</c:v>
                </c:pt>
              </c:strCache>
            </c:strRef>
          </c:cat>
          <c:val>
            <c:numRef>
              <c:f>'Dynamic Graph'!$B$6:$M$6</c:f>
              <c:numCache>
                <c:formatCode>General</c:formatCode>
                <c:ptCount val="12"/>
                <c:pt idx="0">
                  <c:v>263</c:v>
                </c:pt>
                <c:pt idx="1">
                  <c:v>327</c:v>
                </c:pt>
                <c:pt idx="2">
                  <c:v>314</c:v>
                </c:pt>
                <c:pt idx="3">
                  <c:v>335</c:v>
                </c:pt>
                <c:pt idx="4">
                  <c:v>298</c:v>
                </c:pt>
                <c:pt idx="5">
                  <c:v>457</c:v>
                </c:pt>
                <c:pt idx="6">
                  <c:v>323</c:v>
                </c:pt>
                <c:pt idx="7">
                  <c:v>202</c:v>
                </c:pt>
                <c:pt idx="8">
                  <c:v>288</c:v>
                </c:pt>
                <c:pt idx="9">
                  <c:v>292</c:v>
                </c:pt>
                <c:pt idx="10">
                  <c:v>500</c:v>
                </c:pt>
                <c:pt idx="11">
                  <c:v>285</c:v>
                </c:pt>
              </c:numCache>
            </c:numRef>
          </c:val>
        </c:ser>
        <c:ser>
          <c:idx val="2"/>
          <c:order val="2"/>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th-TH"/>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'Dynamic Graph'!$B$4:$M$4</c:f>
              <c:strCache>
                <c:ptCount val="8"/>
                <c:pt idx="0">
                  <c:v>Jan-19</c:v>
                </c:pt>
                <c:pt idx="1">
                  <c:v>Feb-19</c:v>
                </c:pt>
                <c:pt idx="2">
                  <c:v>Mar-19</c:v>
                </c:pt>
                <c:pt idx="3">
                  <c:v>Apr-19</c:v>
                </c:pt>
                <c:pt idx="4">
                  <c:v>May-19</c:v>
                </c:pt>
                <c:pt idx="5">
                  <c:v>Jun-19</c:v>
                </c:pt>
                <c:pt idx="6">
                  <c:v>Jul-19</c:v>
                </c:pt>
                <c:pt idx="7">
                  <c:v>Aug-19</c:v>
                </c:pt>
              </c:strCache>
            </c:strRef>
          </c:cat>
          <c:val>
            <c:numRef>
              <c:f>'Dynamic Graph'!$B$7:$M$7</c:f>
              <c:numCache>
                <c:formatCode>General</c:formatCode>
                <c:ptCount val="12"/>
                <c:pt idx="0">
                  <c:v>211</c:v>
                </c:pt>
                <c:pt idx="1">
                  <c:v>251</c:v>
                </c:pt>
                <c:pt idx="2">
                  <c:v>398</c:v>
                </c:pt>
                <c:pt idx="3">
                  <c:v>388</c:v>
                </c:pt>
                <c:pt idx="4">
                  <c:v>156</c:v>
                </c:pt>
                <c:pt idx="5">
                  <c:v>137</c:v>
                </c:pt>
                <c:pt idx="6">
                  <c:v>199</c:v>
                </c:pt>
                <c:pt idx="7">
                  <c:v>336</c:v>
                </c:pt>
                <c:pt idx="8">
                  <c:v>367</c:v>
                </c:pt>
                <c:pt idx="9">
                  <c:v>474</c:v>
                </c:pt>
                <c:pt idx="10">
                  <c:v>353</c:v>
                </c:pt>
                <c:pt idx="11">
                  <c:v>103</c:v>
                </c:pt>
              </c:numCache>
            </c:numRef>
          </c:val>
        </c:ser>
        <c:ser>
          <c:idx val="3"/>
          <c:order val="3"/>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th-TH"/>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'Dynamic Graph'!$B$4:$M$4</c:f>
              <c:strCache>
                <c:ptCount val="8"/>
                <c:pt idx="0">
                  <c:v>Jan-19</c:v>
                </c:pt>
                <c:pt idx="1">
                  <c:v>Feb-19</c:v>
                </c:pt>
                <c:pt idx="2">
                  <c:v>Mar-19</c:v>
                </c:pt>
                <c:pt idx="3">
                  <c:v>Apr-19</c:v>
                </c:pt>
                <c:pt idx="4">
                  <c:v>May-19</c:v>
                </c:pt>
                <c:pt idx="5">
                  <c:v>Jun-19</c:v>
                </c:pt>
                <c:pt idx="6">
                  <c:v>Jul-19</c:v>
                </c:pt>
                <c:pt idx="7">
                  <c:v>Aug-19</c:v>
                </c:pt>
              </c:strCache>
            </c:strRef>
          </c:cat>
          <c:val>
            <c:numRef>
              <c:f>'Dynamic Graph'!$B$8:$M$8</c:f>
              <c:numCache>
                <c:formatCode>General</c:formatCode>
                <c:ptCount val="12"/>
                <c:pt idx="0">
                  <c:v>178</c:v>
                </c:pt>
                <c:pt idx="1">
                  <c:v>500</c:v>
                </c:pt>
                <c:pt idx="2">
                  <c:v>234</c:v>
                </c:pt>
                <c:pt idx="3">
                  <c:v>136</c:v>
                </c:pt>
                <c:pt idx="4">
                  <c:v>445</c:v>
                </c:pt>
                <c:pt idx="5">
                  <c:v>279</c:v>
                </c:pt>
                <c:pt idx="6">
                  <c:v>213</c:v>
                </c:pt>
                <c:pt idx="7">
                  <c:v>224</c:v>
                </c:pt>
                <c:pt idx="8">
                  <c:v>340</c:v>
                </c:pt>
                <c:pt idx="9">
                  <c:v>438</c:v>
                </c:pt>
                <c:pt idx="10">
                  <c:v>366</c:v>
                </c:pt>
                <c:pt idx="11">
                  <c:v>471</c:v>
                </c:pt>
              </c:numCache>
            </c:numRef>
          </c:val>
        </c:ser>
        <c:dLbls>
          <c:dLblPos val="outEnd"/>
          <c:showLegendKey val="0"/>
          <c:showVal val="1"/>
          <c:showCatName val="0"/>
          <c:showSerName val="0"/>
          <c:showPercent val="0"/>
          <c:showBubbleSize val="0"/>
        </c:dLbls>
        <c:gapWidth val="444"/>
        <c:overlap val="-90"/>
        <c:axId val="299413216"/>
        <c:axId val="299413608"/>
      </c:barChart>
      <c:dateAx>
        <c:axId val="29941321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th-TH"/>
          </a:p>
        </c:txPr>
        <c:crossAx val="299413608"/>
        <c:crosses val="autoZero"/>
        <c:auto val="1"/>
        <c:lblOffset val="100"/>
        <c:baseTimeUnit val="months"/>
      </c:dateAx>
      <c:valAx>
        <c:axId val="299413608"/>
        <c:scaling>
          <c:orientation val="minMax"/>
        </c:scaling>
        <c:delete val="1"/>
        <c:axPos val="l"/>
        <c:numFmt formatCode="General" sourceLinked="1"/>
        <c:majorTickMark val="none"/>
        <c:minorTickMark val="none"/>
        <c:tickLblPos val="nextTo"/>
        <c:crossAx val="299413216"/>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th-TH"/>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'Gauge Chart'!$D$1</c:f>
          <c:strCache>
            <c:ptCount val="1"/>
            <c:pt idx="0">
              <c:v>Tanakorn</c:v>
            </c:pt>
          </c:strCache>
        </c:strRef>
      </c:tx>
      <c:layout>
        <c:manualLayout>
          <c:xMode val="edge"/>
          <c:yMode val="edge"/>
          <c:x val="0.43093975903614457"/>
          <c:y val="1.2432015474433119E-2"/>
        </c:manualLayout>
      </c:layout>
      <c:overlay val="0"/>
      <c:spPr>
        <a:solidFill>
          <a:schemeClr val="accent4">
            <a:lumMod val="40000"/>
            <a:lumOff val="60000"/>
          </a:schemeClr>
        </a:solidFill>
        <a:ln>
          <a:noFill/>
        </a:ln>
        <a:effectLst>
          <a:glow rad="228600">
            <a:schemeClr val="accent2">
              <a:satMod val="175000"/>
              <a:alpha val="40000"/>
            </a:schemeClr>
          </a:glow>
          <a:outerShdw blurRad="76200" dir="18900000" sy="23000" kx="-1200000" algn="bl" rotWithShape="0">
            <a:prstClr val="black">
              <a:alpha val="20000"/>
            </a:prstClr>
          </a:outerShdw>
        </a:effectLst>
        <a:scene3d>
          <a:camera prst="orthographicFront"/>
          <a:lightRig rig="threePt" dir="t"/>
        </a:scene3d>
        <a:sp3d prstMaterial="matte">
          <a:bevelT w="127000" h="63500"/>
        </a:sp3d>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th-TH"/>
        </a:p>
      </c:txPr>
    </c:title>
    <c:autoTitleDeleted val="0"/>
    <c:plotArea>
      <c:layout>
        <c:manualLayout>
          <c:layoutTarget val="inner"/>
          <c:xMode val="edge"/>
          <c:yMode val="edge"/>
          <c:x val="8.6914208013154984E-2"/>
          <c:y val="0.17825209778024895"/>
          <c:w val="0.84946931031211459"/>
          <c:h val="0.82174790221975103"/>
        </c:manualLayout>
      </c:layout>
      <c:doughnutChart>
        <c:varyColors val="1"/>
        <c:ser>
          <c:idx val="0"/>
          <c:order val="0"/>
          <c:dPt>
            <c:idx val="0"/>
            <c:bubble3D val="0"/>
            <c:spPr>
              <a:gradFill flip="none" rotWithShape="1">
                <a:gsLst>
                  <a:gs pos="0">
                    <a:srgbClr val="FF0000">
                      <a:shade val="30000"/>
                      <a:satMod val="115000"/>
                    </a:srgbClr>
                  </a:gs>
                  <a:gs pos="50000">
                    <a:srgbClr val="FF0000">
                      <a:shade val="67500"/>
                      <a:satMod val="115000"/>
                    </a:srgbClr>
                  </a:gs>
                  <a:gs pos="100000">
                    <a:srgbClr val="FF0000">
                      <a:shade val="100000"/>
                      <a:satMod val="115000"/>
                    </a:srgbClr>
                  </a:gs>
                </a:gsLst>
                <a:lin ang="16200000" scaled="1"/>
                <a:tileRect/>
              </a:gradFill>
              <a:ln w="19050">
                <a:solidFill>
                  <a:schemeClr val="lt1"/>
                </a:solidFill>
              </a:ln>
              <a:effectLst/>
            </c:spPr>
          </c:dPt>
          <c:dPt>
            <c:idx val="1"/>
            <c:bubble3D val="0"/>
            <c:spPr>
              <a:gradFill flip="none" rotWithShape="1">
                <a:gsLst>
                  <a:gs pos="0">
                    <a:srgbClr val="FF0000">
                      <a:tint val="66000"/>
                      <a:satMod val="160000"/>
                    </a:srgbClr>
                  </a:gs>
                  <a:gs pos="50000">
                    <a:srgbClr val="FF0000">
                      <a:tint val="44500"/>
                      <a:satMod val="160000"/>
                    </a:srgbClr>
                  </a:gs>
                  <a:gs pos="100000">
                    <a:srgbClr val="FF0000">
                      <a:tint val="23500"/>
                      <a:satMod val="160000"/>
                    </a:srgbClr>
                  </a:gs>
                </a:gsLst>
                <a:lin ang="18900000" scaled="1"/>
                <a:tileRect/>
              </a:gradFill>
              <a:ln w="19050">
                <a:solidFill>
                  <a:schemeClr val="lt1"/>
                </a:solidFill>
              </a:ln>
              <a:effectLst/>
            </c:spPr>
          </c:dPt>
          <c:dPt>
            <c:idx val="2"/>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13500000" scaled="1"/>
                <a:tileRect/>
              </a:gradFill>
              <a:ln w="19050">
                <a:solidFill>
                  <a:schemeClr val="lt1"/>
                </a:solidFill>
              </a:ln>
              <a:effectLst/>
            </c:spPr>
          </c:dPt>
          <c:dPt>
            <c:idx val="3"/>
            <c:bubble3D val="0"/>
            <c:spPr>
              <a:gradFill flip="none" rotWithShape="1">
                <a:gsLst>
                  <a:gs pos="0">
                    <a:srgbClr val="92D050">
                      <a:shade val="30000"/>
                      <a:satMod val="115000"/>
                    </a:srgbClr>
                  </a:gs>
                  <a:gs pos="50000">
                    <a:srgbClr val="92D050">
                      <a:shade val="67500"/>
                      <a:satMod val="115000"/>
                    </a:srgbClr>
                  </a:gs>
                  <a:gs pos="100000">
                    <a:srgbClr val="92D050">
                      <a:shade val="100000"/>
                      <a:satMod val="115000"/>
                    </a:srgbClr>
                  </a:gs>
                </a:gsLst>
                <a:lin ang="13500000" scaled="1"/>
                <a:tileRect/>
              </a:gradFill>
              <a:ln w="19050">
                <a:solidFill>
                  <a:schemeClr val="lt1"/>
                </a:solidFill>
              </a:ln>
              <a:effectLst/>
            </c:spPr>
          </c:dPt>
          <c:dPt>
            <c:idx val="4"/>
            <c:bubble3D val="0"/>
            <c:spPr>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lin ang="13500000" scaled="1"/>
                <a:tileRect/>
              </a:gradFill>
              <a:ln w="19050">
                <a:solidFill>
                  <a:schemeClr val="lt1"/>
                </a:solidFill>
              </a:ln>
              <a:effectLst/>
            </c:spPr>
          </c:dPt>
          <c:dPt>
            <c:idx val="5"/>
            <c:bubble3D val="0"/>
            <c:spPr>
              <a:noFill/>
              <a:ln w="19050">
                <a:solidFill>
                  <a:schemeClr val="lt1"/>
                </a:solidFill>
              </a:ln>
              <a:effectLst/>
            </c:spPr>
          </c:dPt>
          <c:val>
            <c:numRef>
              <c:f>'Gauge Chart'!$K$2:$K$7</c:f>
              <c:numCache>
                <c:formatCode>0%</c:formatCode>
                <c:ptCount val="6"/>
                <c:pt idx="0">
                  <c:v>0.3</c:v>
                </c:pt>
                <c:pt idx="1">
                  <c:v>0.2</c:v>
                </c:pt>
                <c:pt idx="2">
                  <c:v>0.25</c:v>
                </c:pt>
                <c:pt idx="3">
                  <c:v>0.15000000000000002</c:v>
                </c:pt>
                <c:pt idx="4">
                  <c:v>9.9999999999999978E-2</c:v>
                </c:pt>
                <c:pt idx="5">
                  <c:v>1</c:v>
                </c:pt>
              </c:numCache>
            </c:numRef>
          </c:val>
        </c:ser>
        <c:dLbls>
          <c:showLegendKey val="0"/>
          <c:showVal val="0"/>
          <c:showCatName val="0"/>
          <c:showSerName val="0"/>
          <c:showPercent val="0"/>
          <c:showBubbleSize val="0"/>
          <c:showLeaderLines val="1"/>
        </c:dLbls>
        <c:firstSliceAng val="270"/>
        <c:holeSize val="30"/>
      </c:doughnutChart>
      <c:pieChart>
        <c:varyColors val="1"/>
        <c:ser>
          <c:idx val="1"/>
          <c:order val="1"/>
          <c:tx>
            <c:strRef>
              <c:f>'Gauge Chart'!$D$1</c:f>
              <c:strCache>
                <c:ptCount val="1"/>
                <c:pt idx="0">
                  <c:v>Tanakorn</c:v>
                </c:pt>
              </c:strCache>
            </c:strRef>
          </c:tx>
          <c:dPt>
            <c:idx val="0"/>
            <c:bubble3D val="0"/>
            <c:spPr>
              <a:noFill/>
              <a:ln w="19050">
                <a:solidFill>
                  <a:schemeClr val="lt1"/>
                </a:solidFill>
              </a:ln>
              <a:effectLst/>
            </c:spPr>
          </c:dPt>
          <c:dPt>
            <c:idx val="1"/>
            <c:bubble3D val="0"/>
            <c:spPr>
              <a:solidFill>
                <a:schemeClr val="tx1"/>
              </a:solidFill>
              <a:ln w="19050">
                <a:solidFill>
                  <a:schemeClr val="lt1"/>
                </a:solidFill>
              </a:ln>
              <a:effectLst/>
            </c:spPr>
          </c:dPt>
          <c:dPt>
            <c:idx val="2"/>
            <c:bubble3D val="0"/>
            <c:spPr>
              <a:noFill/>
              <a:ln w="19050">
                <a:solidFill>
                  <a:schemeClr val="lt1"/>
                </a:solidFill>
              </a:ln>
              <a:effectLst/>
            </c:spPr>
          </c:dPt>
          <c:val>
            <c:numRef>
              <c:f>'Gauge Chart'!$D$2:$F$2</c:f>
              <c:numCache>
                <c:formatCode>0%</c:formatCode>
                <c:ptCount val="3"/>
                <c:pt idx="0">
                  <c:v>0.63</c:v>
                </c:pt>
                <c:pt idx="1">
                  <c:v>0.01</c:v>
                </c:pt>
                <c:pt idx="2">
                  <c:v>1.36</c:v>
                </c:pt>
              </c:numCache>
            </c:numRef>
          </c:val>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th-TH"/>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203703703703703E-2"/>
          <c:y val="2.5462962962962962E-2"/>
          <c:w val="0.97222222222222221"/>
          <c:h val="0.97222222222222221"/>
        </c:manualLayout>
      </c:layout>
      <c:doughnutChart>
        <c:varyColors val="1"/>
        <c:ser>
          <c:idx val="0"/>
          <c:order val="0"/>
          <c:spPr>
            <a:solidFill>
              <a:schemeClr val="accent5">
                <a:lumMod val="40000"/>
                <a:lumOff val="60000"/>
              </a:schemeClr>
            </a:solidFill>
          </c:spPr>
          <c:dPt>
            <c:idx val="0"/>
            <c:bubble3D val="0"/>
            <c:spPr>
              <a:solidFill>
                <a:schemeClr val="accent5">
                  <a:lumMod val="40000"/>
                  <a:lumOff val="60000"/>
                </a:schemeClr>
              </a:solidFill>
              <a:ln w="19050">
                <a:solidFill>
                  <a:schemeClr val="lt1"/>
                </a:solidFill>
              </a:ln>
              <a:effectLst/>
            </c:spPr>
          </c:dPt>
          <c:dPt>
            <c:idx val="1"/>
            <c:bubble3D val="0"/>
            <c:spPr>
              <a:solidFill>
                <a:schemeClr val="accent5">
                  <a:lumMod val="40000"/>
                  <a:lumOff val="60000"/>
                </a:schemeClr>
              </a:solidFill>
              <a:ln w="19050">
                <a:solidFill>
                  <a:schemeClr val="lt1"/>
                </a:solidFill>
              </a:ln>
              <a:effectLst/>
            </c:spPr>
          </c:dPt>
          <c:dPt>
            <c:idx val="2"/>
            <c:bubble3D val="0"/>
            <c:spPr>
              <a:solidFill>
                <a:schemeClr val="accent5">
                  <a:lumMod val="40000"/>
                  <a:lumOff val="60000"/>
                </a:schemeClr>
              </a:solidFill>
              <a:ln w="19050">
                <a:solidFill>
                  <a:schemeClr val="lt1"/>
                </a:solidFill>
              </a:ln>
              <a:effectLst/>
            </c:spPr>
          </c:dPt>
          <c:dPt>
            <c:idx val="3"/>
            <c:bubble3D val="0"/>
            <c:spPr>
              <a:solidFill>
                <a:schemeClr val="accent5">
                  <a:lumMod val="40000"/>
                  <a:lumOff val="60000"/>
                </a:schemeClr>
              </a:solidFill>
              <a:ln w="19050">
                <a:solidFill>
                  <a:schemeClr val="lt1"/>
                </a:solidFill>
              </a:ln>
              <a:effectLst/>
            </c:spPr>
          </c:dPt>
          <c:dPt>
            <c:idx val="4"/>
            <c:bubble3D val="0"/>
            <c:spPr>
              <a:solidFill>
                <a:schemeClr val="accent5">
                  <a:lumMod val="40000"/>
                  <a:lumOff val="60000"/>
                </a:schemeClr>
              </a:solidFill>
              <a:ln w="19050">
                <a:solidFill>
                  <a:schemeClr val="lt1"/>
                </a:solidFill>
              </a:ln>
              <a:effectLst/>
            </c:spPr>
          </c:dPt>
          <c:dPt>
            <c:idx val="5"/>
            <c:bubble3D val="0"/>
            <c:spPr>
              <a:solidFill>
                <a:schemeClr val="accent5">
                  <a:lumMod val="40000"/>
                  <a:lumOff val="60000"/>
                </a:schemeClr>
              </a:solidFill>
              <a:ln w="19050">
                <a:solidFill>
                  <a:schemeClr val="lt1"/>
                </a:solidFill>
              </a:ln>
              <a:effectLst/>
            </c:spPr>
          </c:dPt>
          <c:dPt>
            <c:idx val="6"/>
            <c:bubble3D val="0"/>
            <c:spPr>
              <a:solidFill>
                <a:schemeClr val="accent5">
                  <a:lumMod val="40000"/>
                  <a:lumOff val="60000"/>
                </a:schemeClr>
              </a:solidFill>
              <a:ln w="19050">
                <a:solidFill>
                  <a:schemeClr val="lt1"/>
                </a:solidFill>
              </a:ln>
              <a:effectLst/>
            </c:spPr>
          </c:dPt>
          <c:dPt>
            <c:idx val="7"/>
            <c:bubble3D val="0"/>
            <c:spPr>
              <a:solidFill>
                <a:schemeClr val="accent5">
                  <a:lumMod val="40000"/>
                  <a:lumOff val="60000"/>
                </a:schemeClr>
              </a:solidFill>
              <a:ln w="19050">
                <a:solidFill>
                  <a:schemeClr val="lt1"/>
                </a:solidFill>
              </a:ln>
              <a:effectLst/>
            </c:spPr>
          </c:dPt>
          <c:dPt>
            <c:idx val="8"/>
            <c:bubble3D val="0"/>
            <c:spPr>
              <a:solidFill>
                <a:schemeClr val="accent5">
                  <a:lumMod val="40000"/>
                  <a:lumOff val="60000"/>
                </a:schemeClr>
              </a:solidFill>
              <a:ln w="19050">
                <a:solidFill>
                  <a:schemeClr val="lt1"/>
                </a:solidFill>
              </a:ln>
              <a:effectLst/>
            </c:spPr>
          </c:dPt>
          <c:dPt>
            <c:idx val="9"/>
            <c:bubble3D val="0"/>
            <c:spPr>
              <a:solidFill>
                <a:schemeClr val="accent5">
                  <a:lumMod val="40000"/>
                  <a:lumOff val="60000"/>
                </a:schemeClr>
              </a:solidFill>
              <a:ln w="19050">
                <a:solidFill>
                  <a:schemeClr val="lt1"/>
                </a:solidFill>
              </a:ln>
              <a:effectLst/>
            </c:spPr>
          </c:dPt>
          <c:dPt>
            <c:idx val="10"/>
            <c:bubble3D val="0"/>
            <c:spPr>
              <a:solidFill>
                <a:schemeClr val="accent5">
                  <a:lumMod val="40000"/>
                  <a:lumOff val="60000"/>
                </a:schemeClr>
              </a:solidFill>
              <a:ln w="19050">
                <a:solidFill>
                  <a:schemeClr val="lt1"/>
                </a:solidFill>
              </a:ln>
              <a:effectLst/>
            </c:spPr>
          </c:dPt>
          <c:dPt>
            <c:idx val="11"/>
            <c:bubble3D val="0"/>
            <c:spPr>
              <a:solidFill>
                <a:schemeClr val="accent5">
                  <a:lumMod val="40000"/>
                  <a:lumOff val="60000"/>
                </a:schemeClr>
              </a:solidFill>
              <a:ln w="19050">
                <a:solidFill>
                  <a:schemeClr val="lt1"/>
                </a:solidFill>
              </a:ln>
              <a:effectLst/>
            </c:spPr>
          </c:dPt>
          <c:dPt>
            <c:idx val="12"/>
            <c:bubble3D val="0"/>
            <c:spPr>
              <a:solidFill>
                <a:schemeClr val="accent5">
                  <a:lumMod val="40000"/>
                  <a:lumOff val="60000"/>
                </a:schemeClr>
              </a:solidFill>
              <a:ln w="19050">
                <a:solidFill>
                  <a:schemeClr val="lt1"/>
                </a:solidFill>
              </a:ln>
              <a:effectLst/>
            </c:spPr>
          </c:dPt>
          <c:dPt>
            <c:idx val="13"/>
            <c:bubble3D val="0"/>
            <c:spPr>
              <a:solidFill>
                <a:schemeClr val="accent5">
                  <a:lumMod val="40000"/>
                  <a:lumOff val="60000"/>
                </a:schemeClr>
              </a:solidFill>
              <a:ln w="19050">
                <a:solidFill>
                  <a:schemeClr val="lt1"/>
                </a:solidFill>
              </a:ln>
              <a:effectLst/>
            </c:spPr>
          </c:dPt>
          <c:dPt>
            <c:idx val="14"/>
            <c:bubble3D val="0"/>
            <c:spPr>
              <a:solidFill>
                <a:schemeClr val="accent5">
                  <a:lumMod val="40000"/>
                  <a:lumOff val="60000"/>
                </a:schemeClr>
              </a:solidFill>
              <a:ln w="19050">
                <a:solidFill>
                  <a:schemeClr val="lt1"/>
                </a:solidFill>
              </a:ln>
              <a:effectLst/>
            </c:spPr>
          </c:dPt>
          <c:dPt>
            <c:idx val="15"/>
            <c:bubble3D val="0"/>
            <c:spPr>
              <a:solidFill>
                <a:schemeClr val="accent5">
                  <a:lumMod val="40000"/>
                  <a:lumOff val="60000"/>
                </a:schemeClr>
              </a:solidFill>
              <a:ln w="19050">
                <a:solidFill>
                  <a:schemeClr val="lt1"/>
                </a:solidFill>
              </a:ln>
              <a:effectLst/>
            </c:spPr>
          </c:dPt>
          <c:dPt>
            <c:idx val="16"/>
            <c:bubble3D val="0"/>
            <c:spPr>
              <a:solidFill>
                <a:schemeClr val="accent5">
                  <a:lumMod val="40000"/>
                  <a:lumOff val="60000"/>
                </a:schemeClr>
              </a:solidFill>
              <a:ln w="19050">
                <a:solidFill>
                  <a:schemeClr val="lt1"/>
                </a:solidFill>
              </a:ln>
              <a:effectLst/>
            </c:spPr>
          </c:dPt>
          <c:dPt>
            <c:idx val="17"/>
            <c:bubble3D val="0"/>
            <c:spPr>
              <a:solidFill>
                <a:schemeClr val="accent5">
                  <a:lumMod val="40000"/>
                  <a:lumOff val="60000"/>
                </a:schemeClr>
              </a:solidFill>
              <a:ln w="19050">
                <a:solidFill>
                  <a:schemeClr val="lt1"/>
                </a:solidFill>
              </a:ln>
              <a:effectLst/>
            </c:spPr>
          </c:dPt>
          <c:dPt>
            <c:idx val="18"/>
            <c:bubble3D val="0"/>
            <c:spPr>
              <a:solidFill>
                <a:schemeClr val="accent5">
                  <a:lumMod val="40000"/>
                  <a:lumOff val="60000"/>
                </a:schemeClr>
              </a:solidFill>
              <a:ln w="19050">
                <a:solidFill>
                  <a:schemeClr val="lt1"/>
                </a:solidFill>
              </a:ln>
              <a:effectLst/>
            </c:spPr>
          </c:dPt>
          <c:dPt>
            <c:idx val="19"/>
            <c:bubble3D val="0"/>
            <c:spPr>
              <a:solidFill>
                <a:schemeClr val="accent5">
                  <a:lumMod val="40000"/>
                  <a:lumOff val="60000"/>
                </a:schemeClr>
              </a:solidFill>
              <a:ln w="19050">
                <a:solidFill>
                  <a:schemeClr val="lt1"/>
                </a:solidFill>
              </a:ln>
              <a:effectLst/>
            </c:spPr>
          </c:dPt>
          <c:val>
            <c:numLit>
              <c:formatCode>General</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Lit>
          </c:val>
        </c:ser>
        <c:dLbls>
          <c:showLegendKey val="0"/>
          <c:showVal val="0"/>
          <c:showCatName val="0"/>
          <c:showSerName val="0"/>
          <c:showPercent val="0"/>
          <c:showBubbleSize val="0"/>
          <c:showLeaderLines val="1"/>
        </c:dLbls>
        <c:firstSliceAng val="0"/>
        <c:holeSize val="45"/>
      </c:doughnutChart>
      <c:doughnutChart>
        <c:varyColors val="1"/>
        <c:ser>
          <c:idx val="1"/>
          <c:order val="1"/>
          <c:tx>
            <c:strRef>
              <c:f>'Doughnut Chart'!$A$2:$A$3</c:f>
              <c:strCache>
                <c:ptCount val="2"/>
                <c:pt idx="0">
                  <c:v>Jane</c:v>
                </c:pt>
                <c:pt idx="1">
                  <c:v>Alan</c:v>
                </c:pt>
              </c:strCache>
            </c:strRef>
          </c:tx>
          <c:dPt>
            <c:idx val="0"/>
            <c:bubble3D val="0"/>
            <c:spPr>
              <a:noFill/>
              <a:ln w="19050">
                <a:solidFill>
                  <a:schemeClr val="lt1"/>
                </a:solidFill>
              </a:ln>
              <a:effectLst/>
            </c:spPr>
          </c:dPt>
          <c:dPt>
            <c:idx val="1"/>
            <c:bubble3D val="0"/>
            <c:spPr>
              <a:solidFill>
                <a:schemeClr val="bg1">
                  <a:alpha val="71000"/>
                </a:schemeClr>
              </a:solidFill>
              <a:ln w="19050">
                <a:solidFill>
                  <a:schemeClr val="lt1"/>
                </a:solidFill>
              </a:ln>
              <a:effectLst/>
            </c:spPr>
          </c:dPt>
          <c:val>
            <c:numRef>
              <c:f>'Doughnut Chart'!$B$2:$B$3</c:f>
              <c:numCache>
                <c:formatCode>0%</c:formatCode>
                <c:ptCount val="2"/>
                <c:pt idx="0">
                  <c:v>0.85</c:v>
                </c:pt>
                <c:pt idx="1">
                  <c:v>0.02</c:v>
                </c:pt>
              </c:numCache>
            </c:numRef>
          </c:val>
        </c:ser>
        <c:dLbls>
          <c:showLegendKey val="0"/>
          <c:showVal val="0"/>
          <c:showCatName val="0"/>
          <c:showSerName val="0"/>
          <c:showPercent val="0"/>
          <c:showBubbleSize val="0"/>
          <c:showLeaderLines val="1"/>
        </c:dLbls>
        <c:firstSliceAng val="0"/>
        <c:holeSize val="45"/>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h-TH"/>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6">
                <a:lumMod val="20000"/>
                <a:lumOff val="80000"/>
              </a:schemeClr>
            </a:solidFill>
          </c:spPr>
          <c:dPt>
            <c:idx val="0"/>
            <c:bubble3D val="0"/>
            <c:spPr>
              <a:solidFill>
                <a:schemeClr val="accent6">
                  <a:lumMod val="20000"/>
                  <a:lumOff val="80000"/>
                </a:schemeClr>
              </a:solidFill>
              <a:ln w="19050">
                <a:solidFill>
                  <a:schemeClr val="lt1"/>
                </a:solidFill>
              </a:ln>
              <a:effectLst/>
            </c:spPr>
          </c:dPt>
          <c:dPt>
            <c:idx val="1"/>
            <c:bubble3D val="0"/>
            <c:spPr>
              <a:solidFill>
                <a:schemeClr val="accent6">
                  <a:lumMod val="20000"/>
                  <a:lumOff val="80000"/>
                </a:schemeClr>
              </a:solidFill>
              <a:ln w="19050">
                <a:solidFill>
                  <a:schemeClr val="lt1"/>
                </a:solidFill>
              </a:ln>
              <a:effectLst/>
            </c:spPr>
          </c:dPt>
          <c:dPt>
            <c:idx val="2"/>
            <c:bubble3D val="0"/>
            <c:spPr>
              <a:solidFill>
                <a:schemeClr val="accent6">
                  <a:lumMod val="20000"/>
                  <a:lumOff val="80000"/>
                </a:schemeClr>
              </a:solidFill>
              <a:ln w="19050">
                <a:solidFill>
                  <a:schemeClr val="lt1"/>
                </a:solidFill>
              </a:ln>
              <a:effectLst/>
            </c:spPr>
          </c:dPt>
          <c:dPt>
            <c:idx val="3"/>
            <c:bubble3D val="0"/>
            <c:spPr>
              <a:solidFill>
                <a:schemeClr val="accent6">
                  <a:lumMod val="20000"/>
                  <a:lumOff val="80000"/>
                </a:schemeClr>
              </a:solidFill>
              <a:ln w="19050">
                <a:solidFill>
                  <a:schemeClr val="lt1"/>
                </a:solidFill>
              </a:ln>
              <a:effectLst/>
            </c:spPr>
          </c:dPt>
          <c:dPt>
            <c:idx val="4"/>
            <c:bubble3D val="0"/>
            <c:spPr>
              <a:solidFill>
                <a:schemeClr val="accent6">
                  <a:lumMod val="20000"/>
                  <a:lumOff val="80000"/>
                </a:schemeClr>
              </a:solidFill>
              <a:ln w="19050">
                <a:solidFill>
                  <a:schemeClr val="lt1"/>
                </a:solidFill>
              </a:ln>
              <a:effectLst/>
            </c:spPr>
          </c:dPt>
          <c:dPt>
            <c:idx val="5"/>
            <c:bubble3D val="0"/>
            <c:spPr>
              <a:solidFill>
                <a:schemeClr val="accent6">
                  <a:lumMod val="20000"/>
                  <a:lumOff val="80000"/>
                </a:schemeClr>
              </a:solidFill>
              <a:ln w="19050">
                <a:solidFill>
                  <a:schemeClr val="lt1"/>
                </a:solidFill>
              </a:ln>
              <a:effectLst/>
            </c:spPr>
          </c:dPt>
          <c:dPt>
            <c:idx val="6"/>
            <c:bubble3D val="0"/>
            <c:spPr>
              <a:solidFill>
                <a:schemeClr val="accent6">
                  <a:lumMod val="20000"/>
                  <a:lumOff val="80000"/>
                </a:schemeClr>
              </a:solidFill>
              <a:ln w="19050">
                <a:solidFill>
                  <a:schemeClr val="lt1"/>
                </a:solidFill>
              </a:ln>
              <a:effectLst/>
            </c:spPr>
          </c:dPt>
          <c:dPt>
            <c:idx val="7"/>
            <c:bubble3D val="0"/>
            <c:spPr>
              <a:solidFill>
                <a:schemeClr val="accent6">
                  <a:lumMod val="20000"/>
                  <a:lumOff val="80000"/>
                </a:schemeClr>
              </a:solidFill>
              <a:ln w="19050">
                <a:solidFill>
                  <a:schemeClr val="lt1"/>
                </a:solidFill>
              </a:ln>
              <a:effectLst/>
            </c:spPr>
          </c:dPt>
          <c:dPt>
            <c:idx val="8"/>
            <c:bubble3D val="0"/>
            <c:spPr>
              <a:solidFill>
                <a:schemeClr val="accent6">
                  <a:lumMod val="20000"/>
                  <a:lumOff val="80000"/>
                </a:schemeClr>
              </a:solidFill>
              <a:ln w="19050">
                <a:solidFill>
                  <a:schemeClr val="lt1"/>
                </a:solidFill>
              </a:ln>
              <a:effectLst/>
            </c:spPr>
          </c:dPt>
          <c:dPt>
            <c:idx val="9"/>
            <c:bubble3D val="0"/>
            <c:spPr>
              <a:solidFill>
                <a:schemeClr val="accent6">
                  <a:lumMod val="20000"/>
                  <a:lumOff val="80000"/>
                </a:schemeClr>
              </a:solidFill>
              <a:ln w="19050">
                <a:solidFill>
                  <a:schemeClr val="lt1"/>
                </a:solidFill>
              </a:ln>
              <a:effectLst/>
            </c:spPr>
          </c:dPt>
          <c:dPt>
            <c:idx val="10"/>
            <c:bubble3D val="0"/>
            <c:spPr>
              <a:solidFill>
                <a:schemeClr val="accent6">
                  <a:lumMod val="20000"/>
                  <a:lumOff val="80000"/>
                </a:schemeClr>
              </a:solidFill>
              <a:ln w="19050">
                <a:solidFill>
                  <a:schemeClr val="lt1"/>
                </a:solidFill>
              </a:ln>
              <a:effectLst/>
            </c:spPr>
          </c:dPt>
          <c:dPt>
            <c:idx val="11"/>
            <c:bubble3D val="0"/>
            <c:spPr>
              <a:solidFill>
                <a:schemeClr val="accent6">
                  <a:lumMod val="20000"/>
                  <a:lumOff val="80000"/>
                </a:schemeClr>
              </a:solidFill>
              <a:ln w="19050">
                <a:solidFill>
                  <a:schemeClr val="lt1"/>
                </a:solidFill>
              </a:ln>
              <a:effectLst/>
            </c:spPr>
          </c:dPt>
          <c:dPt>
            <c:idx val="12"/>
            <c:bubble3D val="0"/>
            <c:spPr>
              <a:solidFill>
                <a:schemeClr val="accent6">
                  <a:lumMod val="20000"/>
                  <a:lumOff val="80000"/>
                </a:schemeClr>
              </a:solidFill>
              <a:ln w="19050">
                <a:solidFill>
                  <a:schemeClr val="lt1"/>
                </a:solidFill>
              </a:ln>
              <a:effectLst/>
            </c:spPr>
          </c:dPt>
          <c:dPt>
            <c:idx val="13"/>
            <c:bubble3D val="0"/>
            <c:spPr>
              <a:solidFill>
                <a:schemeClr val="accent6">
                  <a:lumMod val="20000"/>
                  <a:lumOff val="80000"/>
                </a:schemeClr>
              </a:solidFill>
              <a:ln w="19050">
                <a:solidFill>
                  <a:schemeClr val="lt1"/>
                </a:solidFill>
              </a:ln>
              <a:effectLst/>
            </c:spPr>
          </c:dPt>
          <c:dPt>
            <c:idx val="14"/>
            <c:bubble3D val="0"/>
            <c:spPr>
              <a:solidFill>
                <a:schemeClr val="accent6">
                  <a:lumMod val="20000"/>
                  <a:lumOff val="80000"/>
                </a:schemeClr>
              </a:solidFill>
              <a:ln w="19050">
                <a:solidFill>
                  <a:schemeClr val="lt1"/>
                </a:solidFill>
              </a:ln>
              <a:effectLst/>
            </c:spPr>
          </c:dPt>
          <c:dPt>
            <c:idx val="15"/>
            <c:bubble3D val="0"/>
            <c:spPr>
              <a:solidFill>
                <a:schemeClr val="accent6">
                  <a:lumMod val="20000"/>
                  <a:lumOff val="80000"/>
                </a:schemeClr>
              </a:solidFill>
              <a:ln w="19050">
                <a:solidFill>
                  <a:schemeClr val="lt1"/>
                </a:solidFill>
              </a:ln>
              <a:effectLst/>
            </c:spPr>
          </c:dPt>
          <c:dPt>
            <c:idx val="16"/>
            <c:bubble3D val="0"/>
            <c:spPr>
              <a:solidFill>
                <a:schemeClr val="accent6">
                  <a:lumMod val="20000"/>
                  <a:lumOff val="80000"/>
                </a:schemeClr>
              </a:solidFill>
              <a:ln w="19050">
                <a:solidFill>
                  <a:schemeClr val="lt1"/>
                </a:solidFill>
              </a:ln>
              <a:effectLst/>
            </c:spPr>
          </c:dPt>
          <c:dPt>
            <c:idx val="17"/>
            <c:bubble3D val="0"/>
            <c:spPr>
              <a:solidFill>
                <a:schemeClr val="accent6">
                  <a:lumMod val="20000"/>
                  <a:lumOff val="80000"/>
                </a:schemeClr>
              </a:solidFill>
              <a:ln w="19050">
                <a:solidFill>
                  <a:schemeClr val="lt1"/>
                </a:solidFill>
              </a:ln>
              <a:effectLst/>
            </c:spPr>
          </c:dPt>
          <c:dPt>
            <c:idx val="18"/>
            <c:bubble3D val="0"/>
            <c:spPr>
              <a:solidFill>
                <a:schemeClr val="accent6">
                  <a:lumMod val="20000"/>
                  <a:lumOff val="80000"/>
                </a:schemeClr>
              </a:solidFill>
              <a:ln w="19050">
                <a:solidFill>
                  <a:schemeClr val="lt1"/>
                </a:solidFill>
              </a:ln>
              <a:effectLst/>
            </c:spPr>
          </c:dPt>
          <c:val>
            <c:numLit>
              <c:formatCode>General</c:formatCode>
              <c:ptCount val="19"/>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numLit>
          </c:val>
        </c:ser>
        <c:dLbls>
          <c:showLegendKey val="0"/>
          <c:showVal val="0"/>
          <c:showCatName val="0"/>
          <c:showSerName val="0"/>
          <c:showPercent val="0"/>
          <c:showBubbleSize val="0"/>
          <c:showLeaderLines val="1"/>
        </c:dLbls>
        <c:firstSliceAng val="0"/>
        <c:holeSize val="40"/>
      </c:doughnutChart>
      <c:doughnutChart>
        <c:varyColors val="1"/>
        <c:ser>
          <c:idx val="1"/>
          <c:order val="1"/>
          <c:tx>
            <c:strRef>
              <c:f>'Doughnut Chart'!$A$2</c:f>
              <c:strCache>
                <c:ptCount val="1"/>
                <c:pt idx="0">
                  <c:v>Jane</c:v>
                </c:pt>
              </c:strCache>
            </c:strRef>
          </c:tx>
          <c:spPr>
            <a:effectLst>
              <a:outerShdw blurRad="76200" dir="18900000" sy="23000" kx="-1200000" algn="bl" rotWithShape="0">
                <a:prstClr val="black">
                  <a:alpha val="20000"/>
                </a:prstClr>
              </a:outerShdw>
            </a:effectLst>
          </c:spPr>
          <c:dPt>
            <c:idx val="0"/>
            <c:bubble3D val="0"/>
            <c:spPr>
              <a:noFill/>
              <a:ln w="19050">
                <a:solidFill>
                  <a:schemeClr val="lt1"/>
                </a:solidFill>
              </a:ln>
              <a:effectLst>
                <a:outerShdw blurRad="76200" dir="18900000" sy="23000" kx="-1200000" algn="bl" rotWithShape="0">
                  <a:prstClr val="black">
                    <a:alpha val="20000"/>
                  </a:prstClr>
                </a:outerShdw>
              </a:effectLst>
            </c:spPr>
          </c:dPt>
          <c:dPt>
            <c:idx val="1"/>
            <c:bubble3D val="0"/>
            <c:spPr>
              <a:solidFill>
                <a:schemeClr val="lt1">
                  <a:alpha val="80000"/>
                </a:schemeClr>
              </a:solidFill>
              <a:ln w="19050">
                <a:solidFill>
                  <a:schemeClr val="lt1"/>
                </a:solidFill>
              </a:ln>
              <a:effectLst>
                <a:outerShdw blurRad="76200" dir="18900000" sy="23000" kx="-1200000" algn="bl" rotWithShape="0">
                  <a:prstClr val="black">
                    <a:alpha val="20000"/>
                  </a:prstClr>
                </a:outerShdw>
              </a:effectLst>
            </c:spPr>
          </c:dPt>
          <c:val>
            <c:numRef>
              <c:f>'Doughnut Chart'!$B$2:$C$2</c:f>
              <c:numCache>
                <c:formatCode>0%</c:formatCode>
                <c:ptCount val="2"/>
                <c:pt idx="0">
                  <c:v>0.85</c:v>
                </c:pt>
                <c:pt idx="1">
                  <c:v>0.15000000000000002</c:v>
                </c:pt>
              </c:numCache>
            </c:numRef>
          </c:val>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noFill/>
    <a:ln w="9525" cap="flat" cmpd="sng" algn="ctr">
      <a:noFill/>
      <a:round/>
    </a:ln>
    <a:effectLst>
      <a:glow rad="228600">
        <a:schemeClr val="accent2">
          <a:satMod val="175000"/>
          <a:alpha val="40000"/>
        </a:schemeClr>
      </a:glow>
      <a:outerShdw blurRad="76200" dir="18900000" sy="23000" kx="-1200000" algn="bl" rotWithShape="0">
        <a:prstClr val="black">
          <a:alpha val="20000"/>
        </a:prstClr>
      </a:outerShdw>
    </a:effectLst>
  </c:spPr>
  <c:txPr>
    <a:bodyPr/>
    <a:lstStyle/>
    <a:p>
      <a:pPr>
        <a:defRPr/>
      </a:pPr>
      <a:endParaRPr lang="th-TH"/>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5">
                <a:lumMod val="60000"/>
                <a:lumOff val="40000"/>
              </a:schemeClr>
            </a:solidFill>
          </c:spPr>
          <c:dPt>
            <c:idx val="0"/>
            <c:bubble3D val="0"/>
            <c:spPr>
              <a:solidFill>
                <a:schemeClr val="accent5">
                  <a:lumMod val="60000"/>
                  <a:lumOff val="40000"/>
                </a:schemeClr>
              </a:solidFill>
              <a:ln w="19050">
                <a:solidFill>
                  <a:schemeClr val="lt1"/>
                </a:solidFill>
              </a:ln>
              <a:effectLst/>
            </c:spPr>
          </c:dPt>
          <c:dPt>
            <c:idx val="1"/>
            <c:bubble3D val="0"/>
            <c:spPr>
              <a:solidFill>
                <a:schemeClr val="accent5">
                  <a:lumMod val="60000"/>
                  <a:lumOff val="40000"/>
                </a:schemeClr>
              </a:solidFill>
              <a:ln w="19050">
                <a:solidFill>
                  <a:schemeClr val="lt1"/>
                </a:solidFill>
              </a:ln>
              <a:effectLst/>
            </c:spPr>
          </c:dPt>
          <c:dPt>
            <c:idx val="2"/>
            <c:bubble3D val="0"/>
            <c:spPr>
              <a:solidFill>
                <a:schemeClr val="accent5">
                  <a:lumMod val="60000"/>
                  <a:lumOff val="40000"/>
                </a:schemeClr>
              </a:solidFill>
              <a:ln w="19050">
                <a:solidFill>
                  <a:schemeClr val="lt1"/>
                </a:solidFill>
              </a:ln>
              <a:effectLst/>
            </c:spPr>
          </c:dPt>
          <c:dPt>
            <c:idx val="3"/>
            <c:bubble3D val="0"/>
            <c:spPr>
              <a:solidFill>
                <a:schemeClr val="accent5">
                  <a:lumMod val="60000"/>
                  <a:lumOff val="40000"/>
                </a:schemeClr>
              </a:solidFill>
              <a:ln w="19050">
                <a:solidFill>
                  <a:schemeClr val="lt1"/>
                </a:solidFill>
              </a:ln>
              <a:effectLst/>
            </c:spPr>
          </c:dPt>
          <c:dPt>
            <c:idx val="4"/>
            <c:bubble3D val="0"/>
            <c:spPr>
              <a:solidFill>
                <a:schemeClr val="accent5">
                  <a:lumMod val="60000"/>
                  <a:lumOff val="40000"/>
                </a:schemeClr>
              </a:solidFill>
              <a:ln w="19050">
                <a:solidFill>
                  <a:schemeClr val="lt1"/>
                </a:solidFill>
              </a:ln>
              <a:effectLst/>
            </c:spPr>
          </c:dPt>
          <c:dPt>
            <c:idx val="5"/>
            <c:bubble3D val="0"/>
            <c:spPr>
              <a:solidFill>
                <a:schemeClr val="accent5">
                  <a:lumMod val="60000"/>
                  <a:lumOff val="40000"/>
                </a:schemeClr>
              </a:solidFill>
              <a:ln w="19050">
                <a:solidFill>
                  <a:schemeClr val="lt1"/>
                </a:solidFill>
              </a:ln>
              <a:effectLst/>
            </c:spPr>
          </c:dPt>
          <c:dPt>
            <c:idx val="6"/>
            <c:bubble3D val="0"/>
            <c:spPr>
              <a:solidFill>
                <a:schemeClr val="accent5">
                  <a:lumMod val="60000"/>
                  <a:lumOff val="40000"/>
                </a:schemeClr>
              </a:solidFill>
              <a:ln w="19050">
                <a:solidFill>
                  <a:schemeClr val="lt1"/>
                </a:solidFill>
              </a:ln>
              <a:effectLst/>
            </c:spPr>
          </c:dPt>
          <c:dPt>
            <c:idx val="7"/>
            <c:bubble3D val="0"/>
            <c:spPr>
              <a:solidFill>
                <a:schemeClr val="accent5">
                  <a:lumMod val="60000"/>
                  <a:lumOff val="40000"/>
                </a:schemeClr>
              </a:solidFill>
              <a:ln w="19050">
                <a:solidFill>
                  <a:schemeClr val="lt1"/>
                </a:solidFill>
              </a:ln>
              <a:effectLst/>
            </c:spPr>
          </c:dPt>
          <c:dPt>
            <c:idx val="8"/>
            <c:bubble3D val="0"/>
            <c:spPr>
              <a:solidFill>
                <a:schemeClr val="accent5">
                  <a:lumMod val="60000"/>
                  <a:lumOff val="40000"/>
                </a:schemeClr>
              </a:solidFill>
              <a:ln w="19050">
                <a:solidFill>
                  <a:schemeClr val="lt1"/>
                </a:solidFill>
              </a:ln>
              <a:effectLst/>
            </c:spPr>
          </c:dPt>
          <c:dPt>
            <c:idx val="9"/>
            <c:bubble3D val="0"/>
            <c:spPr>
              <a:solidFill>
                <a:schemeClr val="accent5">
                  <a:lumMod val="60000"/>
                  <a:lumOff val="40000"/>
                </a:schemeClr>
              </a:solidFill>
              <a:ln w="19050">
                <a:solidFill>
                  <a:schemeClr val="lt1"/>
                </a:solidFill>
              </a:ln>
              <a:effectLst/>
            </c:spPr>
          </c:dPt>
          <c:dPt>
            <c:idx val="10"/>
            <c:bubble3D val="0"/>
            <c:spPr>
              <a:solidFill>
                <a:schemeClr val="accent5">
                  <a:lumMod val="60000"/>
                  <a:lumOff val="40000"/>
                </a:schemeClr>
              </a:solidFill>
              <a:ln w="19050">
                <a:solidFill>
                  <a:schemeClr val="lt1"/>
                </a:solidFill>
              </a:ln>
              <a:effectLst/>
            </c:spPr>
          </c:dPt>
          <c:dPt>
            <c:idx val="11"/>
            <c:bubble3D val="0"/>
            <c:spPr>
              <a:solidFill>
                <a:schemeClr val="accent5">
                  <a:lumMod val="60000"/>
                  <a:lumOff val="40000"/>
                </a:schemeClr>
              </a:solidFill>
              <a:ln w="19050">
                <a:solidFill>
                  <a:schemeClr val="lt1"/>
                </a:solidFill>
              </a:ln>
              <a:effectLst/>
            </c:spPr>
          </c:dPt>
          <c:dPt>
            <c:idx val="12"/>
            <c:bubble3D val="0"/>
            <c:spPr>
              <a:solidFill>
                <a:schemeClr val="accent5">
                  <a:lumMod val="60000"/>
                  <a:lumOff val="40000"/>
                </a:schemeClr>
              </a:solidFill>
              <a:ln w="19050">
                <a:solidFill>
                  <a:schemeClr val="lt1"/>
                </a:solidFill>
              </a:ln>
              <a:effectLst/>
            </c:spPr>
          </c:dPt>
          <c:dPt>
            <c:idx val="13"/>
            <c:bubble3D val="0"/>
            <c:spPr>
              <a:solidFill>
                <a:schemeClr val="accent5">
                  <a:lumMod val="60000"/>
                  <a:lumOff val="40000"/>
                </a:schemeClr>
              </a:solidFill>
              <a:ln w="19050">
                <a:solidFill>
                  <a:schemeClr val="lt1"/>
                </a:solidFill>
              </a:ln>
              <a:effectLst/>
            </c:spPr>
          </c:dPt>
          <c:dPt>
            <c:idx val="14"/>
            <c:bubble3D val="0"/>
            <c:spPr>
              <a:solidFill>
                <a:schemeClr val="accent5">
                  <a:lumMod val="60000"/>
                  <a:lumOff val="40000"/>
                </a:schemeClr>
              </a:solidFill>
              <a:ln w="19050">
                <a:solidFill>
                  <a:schemeClr val="lt1"/>
                </a:solidFill>
              </a:ln>
              <a:effectLst/>
            </c:spPr>
          </c:dPt>
          <c:dPt>
            <c:idx val="15"/>
            <c:bubble3D val="0"/>
            <c:spPr>
              <a:solidFill>
                <a:schemeClr val="accent5">
                  <a:lumMod val="60000"/>
                  <a:lumOff val="40000"/>
                </a:schemeClr>
              </a:solidFill>
              <a:ln w="19050">
                <a:solidFill>
                  <a:schemeClr val="lt1"/>
                </a:solidFill>
              </a:ln>
              <a:effectLst/>
            </c:spPr>
          </c:dPt>
          <c:dPt>
            <c:idx val="16"/>
            <c:bubble3D val="0"/>
            <c:spPr>
              <a:solidFill>
                <a:schemeClr val="accent5">
                  <a:lumMod val="60000"/>
                  <a:lumOff val="40000"/>
                </a:schemeClr>
              </a:solidFill>
              <a:ln w="19050">
                <a:solidFill>
                  <a:schemeClr val="lt1"/>
                </a:solidFill>
              </a:ln>
              <a:effectLst/>
            </c:spPr>
          </c:dPt>
          <c:dPt>
            <c:idx val="17"/>
            <c:bubble3D val="0"/>
            <c:spPr>
              <a:solidFill>
                <a:schemeClr val="accent5">
                  <a:lumMod val="60000"/>
                  <a:lumOff val="40000"/>
                </a:schemeClr>
              </a:solidFill>
              <a:ln w="19050">
                <a:solidFill>
                  <a:schemeClr val="lt1"/>
                </a:solidFill>
              </a:ln>
              <a:effectLst/>
            </c:spPr>
          </c:dPt>
          <c:dPt>
            <c:idx val="18"/>
            <c:bubble3D val="0"/>
            <c:spPr>
              <a:solidFill>
                <a:schemeClr val="accent5">
                  <a:lumMod val="60000"/>
                  <a:lumOff val="40000"/>
                </a:schemeClr>
              </a:solidFill>
              <a:ln w="19050">
                <a:solidFill>
                  <a:schemeClr val="lt1"/>
                </a:solidFill>
              </a:ln>
              <a:effectLst/>
            </c:spPr>
          </c:dPt>
          <c:val>
            <c:numLit>
              <c:formatCode>General</c:formatCode>
              <c:ptCount val="19"/>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numLit>
          </c:val>
        </c:ser>
        <c:dLbls>
          <c:showLegendKey val="0"/>
          <c:showVal val="0"/>
          <c:showCatName val="0"/>
          <c:showSerName val="0"/>
          <c:showPercent val="0"/>
          <c:showBubbleSize val="0"/>
          <c:showLeaderLines val="1"/>
        </c:dLbls>
        <c:firstSliceAng val="0"/>
        <c:holeSize val="40"/>
      </c:doughnutChart>
      <c:doughnutChart>
        <c:varyColors val="1"/>
        <c:ser>
          <c:idx val="1"/>
          <c:order val="1"/>
          <c:tx>
            <c:strRef>
              <c:f>'Doughnut Chart'!$A$3</c:f>
              <c:strCache>
                <c:ptCount val="1"/>
                <c:pt idx="0">
                  <c:v>Alan</c:v>
                </c:pt>
              </c:strCache>
            </c:strRef>
          </c:tx>
          <c:spPr>
            <a:effectLst>
              <a:outerShdw blurRad="76200" dir="18900000" sy="23000" kx="-1200000" algn="bl" rotWithShape="0">
                <a:prstClr val="black">
                  <a:alpha val="20000"/>
                </a:prstClr>
              </a:outerShdw>
            </a:effectLst>
          </c:spPr>
          <c:dPt>
            <c:idx val="0"/>
            <c:bubble3D val="0"/>
            <c:spPr>
              <a:noFill/>
              <a:ln w="19050">
                <a:solidFill>
                  <a:schemeClr val="lt1"/>
                </a:solidFill>
              </a:ln>
              <a:effectLst>
                <a:outerShdw blurRad="76200" dir="18900000" sy="23000" kx="-1200000" algn="bl" rotWithShape="0">
                  <a:prstClr val="black">
                    <a:alpha val="20000"/>
                  </a:prstClr>
                </a:outerShdw>
              </a:effectLst>
            </c:spPr>
          </c:dPt>
          <c:dPt>
            <c:idx val="1"/>
            <c:bubble3D val="0"/>
            <c:spPr>
              <a:solidFill>
                <a:schemeClr val="lt1">
                  <a:alpha val="70000"/>
                </a:schemeClr>
              </a:solidFill>
              <a:ln w="19050">
                <a:solidFill>
                  <a:schemeClr val="lt1"/>
                </a:solidFill>
              </a:ln>
              <a:effectLst>
                <a:outerShdw blurRad="76200" dir="18900000" sy="23000" kx="-1200000" algn="bl" rotWithShape="0">
                  <a:prstClr val="black">
                    <a:alpha val="20000"/>
                  </a:prstClr>
                </a:outerShdw>
              </a:effectLst>
            </c:spPr>
          </c:dPt>
          <c:val>
            <c:numRef>
              <c:f>'Doughnut Chart'!$B$3:$C$3</c:f>
              <c:numCache>
                <c:formatCode>0%</c:formatCode>
                <c:ptCount val="2"/>
                <c:pt idx="0">
                  <c:v>0.02</c:v>
                </c:pt>
                <c:pt idx="1">
                  <c:v>0.98</c:v>
                </c:pt>
              </c:numCache>
            </c:numRef>
          </c:val>
        </c:ser>
        <c:dLbls>
          <c:showLegendKey val="0"/>
          <c:showVal val="0"/>
          <c:showCatName val="0"/>
          <c:showSerName val="0"/>
          <c:showPercent val="0"/>
          <c:showBubbleSize val="0"/>
          <c:showLeaderLines val="1"/>
        </c:dLbls>
        <c:firstSliceAng val="0"/>
        <c:holeSize val="40"/>
      </c:doughnutChart>
      <c:spPr>
        <a:noFill/>
        <a:ln>
          <a:noFill/>
        </a:ln>
        <a:effectLst>
          <a:innerShdw blurRad="63500" dist="50800" dir="5400000">
            <a:prstClr val="black">
              <a:alpha val="50000"/>
            </a:prstClr>
          </a:innerShdw>
        </a:effectLst>
      </c:spPr>
    </c:plotArea>
    <c:plotVisOnly val="1"/>
    <c:dispBlanksAs val="gap"/>
    <c:showDLblsOverMax val="0"/>
  </c:chart>
  <c:spPr>
    <a:noFill/>
    <a:ln w="9525" cap="flat" cmpd="sng" algn="ctr">
      <a:noFill/>
      <a:round/>
    </a:ln>
    <a:effectLst>
      <a:glow rad="228600">
        <a:schemeClr val="accent5">
          <a:satMod val="175000"/>
          <a:alpha val="40000"/>
        </a:schemeClr>
      </a:glow>
      <a:outerShdw blurRad="76200" dir="18900000" sy="23000" kx="-1200000" algn="bl" rotWithShape="0">
        <a:prstClr val="black">
          <a:alpha val="20000"/>
        </a:prstClr>
      </a:outerShdw>
    </a:effectLst>
  </c:spPr>
  <c:txPr>
    <a:bodyPr/>
    <a:lstStyle/>
    <a:p>
      <a:pPr>
        <a:defRPr/>
      </a:pPr>
      <a:endParaRPr lang="th-TH"/>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3">
                <a:lumMod val="40000"/>
                <a:lumOff val="60000"/>
              </a:schemeClr>
            </a:solidFill>
          </c:spPr>
          <c:dPt>
            <c:idx val="0"/>
            <c:bubble3D val="0"/>
            <c:spPr>
              <a:solidFill>
                <a:schemeClr val="accent3">
                  <a:lumMod val="40000"/>
                  <a:lumOff val="60000"/>
                </a:schemeClr>
              </a:solidFill>
              <a:ln w="19050">
                <a:solidFill>
                  <a:schemeClr val="lt1"/>
                </a:solidFill>
              </a:ln>
              <a:effectLst/>
            </c:spPr>
          </c:dPt>
          <c:dPt>
            <c:idx val="1"/>
            <c:bubble3D val="0"/>
            <c:spPr>
              <a:solidFill>
                <a:schemeClr val="accent3">
                  <a:lumMod val="40000"/>
                  <a:lumOff val="60000"/>
                </a:schemeClr>
              </a:solidFill>
              <a:ln w="19050">
                <a:solidFill>
                  <a:schemeClr val="lt1"/>
                </a:solidFill>
              </a:ln>
              <a:effectLst/>
            </c:spPr>
          </c:dPt>
          <c:dPt>
            <c:idx val="2"/>
            <c:bubble3D val="0"/>
            <c:spPr>
              <a:solidFill>
                <a:schemeClr val="accent3">
                  <a:lumMod val="40000"/>
                  <a:lumOff val="60000"/>
                </a:schemeClr>
              </a:solidFill>
              <a:ln w="19050">
                <a:solidFill>
                  <a:schemeClr val="lt1"/>
                </a:solidFill>
              </a:ln>
              <a:effectLst/>
            </c:spPr>
          </c:dPt>
          <c:dPt>
            <c:idx val="3"/>
            <c:bubble3D val="0"/>
            <c:spPr>
              <a:solidFill>
                <a:schemeClr val="accent3">
                  <a:lumMod val="40000"/>
                  <a:lumOff val="60000"/>
                </a:schemeClr>
              </a:solidFill>
              <a:ln w="19050">
                <a:solidFill>
                  <a:schemeClr val="lt1"/>
                </a:solidFill>
              </a:ln>
              <a:effectLst/>
            </c:spPr>
          </c:dPt>
          <c:dPt>
            <c:idx val="4"/>
            <c:bubble3D val="0"/>
            <c:spPr>
              <a:solidFill>
                <a:schemeClr val="accent3">
                  <a:lumMod val="40000"/>
                  <a:lumOff val="60000"/>
                </a:schemeClr>
              </a:solidFill>
              <a:ln w="19050">
                <a:solidFill>
                  <a:schemeClr val="lt1"/>
                </a:solidFill>
              </a:ln>
              <a:effectLst/>
            </c:spPr>
          </c:dPt>
          <c:dPt>
            <c:idx val="5"/>
            <c:bubble3D val="0"/>
            <c:spPr>
              <a:solidFill>
                <a:schemeClr val="accent3">
                  <a:lumMod val="40000"/>
                  <a:lumOff val="60000"/>
                </a:schemeClr>
              </a:solidFill>
              <a:ln w="19050">
                <a:solidFill>
                  <a:schemeClr val="lt1"/>
                </a:solidFill>
              </a:ln>
              <a:effectLst/>
            </c:spPr>
          </c:dPt>
          <c:dPt>
            <c:idx val="6"/>
            <c:bubble3D val="0"/>
            <c:spPr>
              <a:solidFill>
                <a:schemeClr val="accent3">
                  <a:lumMod val="40000"/>
                  <a:lumOff val="60000"/>
                </a:schemeClr>
              </a:solidFill>
              <a:ln w="19050">
                <a:solidFill>
                  <a:schemeClr val="lt1"/>
                </a:solidFill>
              </a:ln>
              <a:effectLst/>
            </c:spPr>
          </c:dPt>
          <c:dPt>
            <c:idx val="7"/>
            <c:bubble3D val="0"/>
            <c:spPr>
              <a:solidFill>
                <a:schemeClr val="accent3">
                  <a:lumMod val="40000"/>
                  <a:lumOff val="60000"/>
                </a:schemeClr>
              </a:solidFill>
              <a:ln w="19050">
                <a:solidFill>
                  <a:schemeClr val="lt1"/>
                </a:solidFill>
              </a:ln>
              <a:effectLst/>
            </c:spPr>
          </c:dPt>
          <c:dPt>
            <c:idx val="8"/>
            <c:bubble3D val="0"/>
            <c:spPr>
              <a:solidFill>
                <a:schemeClr val="accent3">
                  <a:lumMod val="40000"/>
                  <a:lumOff val="60000"/>
                </a:schemeClr>
              </a:solidFill>
              <a:ln w="19050">
                <a:solidFill>
                  <a:schemeClr val="lt1"/>
                </a:solidFill>
              </a:ln>
              <a:effectLst/>
            </c:spPr>
          </c:dPt>
          <c:dPt>
            <c:idx val="9"/>
            <c:bubble3D val="0"/>
            <c:spPr>
              <a:solidFill>
                <a:schemeClr val="accent3">
                  <a:lumMod val="40000"/>
                  <a:lumOff val="60000"/>
                </a:schemeClr>
              </a:solidFill>
              <a:ln w="19050">
                <a:solidFill>
                  <a:schemeClr val="lt1"/>
                </a:solidFill>
              </a:ln>
              <a:effectLst/>
            </c:spPr>
          </c:dPt>
          <c:dPt>
            <c:idx val="10"/>
            <c:bubble3D val="0"/>
            <c:spPr>
              <a:solidFill>
                <a:schemeClr val="accent3">
                  <a:lumMod val="40000"/>
                  <a:lumOff val="60000"/>
                </a:schemeClr>
              </a:solidFill>
              <a:ln w="19050">
                <a:solidFill>
                  <a:schemeClr val="lt1"/>
                </a:solidFill>
              </a:ln>
              <a:effectLst/>
            </c:spPr>
          </c:dPt>
          <c:dPt>
            <c:idx val="11"/>
            <c:bubble3D val="0"/>
            <c:spPr>
              <a:solidFill>
                <a:schemeClr val="accent3">
                  <a:lumMod val="40000"/>
                  <a:lumOff val="60000"/>
                </a:schemeClr>
              </a:solidFill>
              <a:ln w="19050">
                <a:solidFill>
                  <a:schemeClr val="lt1"/>
                </a:solidFill>
              </a:ln>
              <a:effectLst/>
            </c:spPr>
          </c:dPt>
          <c:dPt>
            <c:idx val="12"/>
            <c:bubble3D val="0"/>
            <c:spPr>
              <a:solidFill>
                <a:schemeClr val="accent3">
                  <a:lumMod val="40000"/>
                  <a:lumOff val="60000"/>
                </a:schemeClr>
              </a:solidFill>
              <a:ln w="19050">
                <a:solidFill>
                  <a:schemeClr val="lt1"/>
                </a:solidFill>
              </a:ln>
              <a:effectLst/>
            </c:spPr>
          </c:dPt>
          <c:dPt>
            <c:idx val="13"/>
            <c:bubble3D val="0"/>
            <c:spPr>
              <a:solidFill>
                <a:schemeClr val="accent3">
                  <a:lumMod val="40000"/>
                  <a:lumOff val="60000"/>
                </a:schemeClr>
              </a:solidFill>
              <a:ln w="19050">
                <a:solidFill>
                  <a:schemeClr val="lt1"/>
                </a:solidFill>
              </a:ln>
              <a:effectLst/>
            </c:spPr>
          </c:dPt>
          <c:dPt>
            <c:idx val="14"/>
            <c:bubble3D val="0"/>
            <c:spPr>
              <a:solidFill>
                <a:schemeClr val="accent3">
                  <a:lumMod val="40000"/>
                  <a:lumOff val="60000"/>
                </a:schemeClr>
              </a:solidFill>
              <a:ln w="19050">
                <a:solidFill>
                  <a:schemeClr val="lt1"/>
                </a:solidFill>
              </a:ln>
              <a:effectLst/>
            </c:spPr>
          </c:dPt>
          <c:dPt>
            <c:idx val="15"/>
            <c:bubble3D val="0"/>
            <c:spPr>
              <a:solidFill>
                <a:schemeClr val="accent3">
                  <a:lumMod val="40000"/>
                  <a:lumOff val="60000"/>
                </a:schemeClr>
              </a:solidFill>
              <a:ln w="19050">
                <a:solidFill>
                  <a:schemeClr val="lt1"/>
                </a:solidFill>
              </a:ln>
              <a:effectLst/>
            </c:spPr>
          </c:dPt>
          <c:dPt>
            <c:idx val="16"/>
            <c:bubble3D val="0"/>
            <c:spPr>
              <a:solidFill>
                <a:schemeClr val="accent3">
                  <a:lumMod val="40000"/>
                  <a:lumOff val="60000"/>
                </a:schemeClr>
              </a:solidFill>
              <a:ln w="19050">
                <a:solidFill>
                  <a:schemeClr val="lt1"/>
                </a:solidFill>
              </a:ln>
              <a:effectLst/>
            </c:spPr>
          </c:dPt>
          <c:dPt>
            <c:idx val="17"/>
            <c:bubble3D val="0"/>
            <c:spPr>
              <a:solidFill>
                <a:schemeClr val="accent3">
                  <a:lumMod val="40000"/>
                  <a:lumOff val="60000"/>
                </a:schemeClr>
              </a:solidFill>
              <a:ln w="19050">
                <a:solidFill>
                  <a:schemeClr val="lt1"/>
                </a:solidFill>
              </a:ln>
              <a:effectLst/>
            </c:spPr>
          </c:dPt>
          <c:dPt>
            <c:idx val="18"/>
            <c:bubble3D val="0"/>
            <c:spPr>
              <a:solidFill>
                <a:schemeClr val="accent3">
                  <a:lumMod val="40000"/>
                  <a:lumOff val="60000"/>
                </a:schemeClr>
              </a:solidFill>
              <a:ln w="19050">
                <a:solidFill>
                  <a:schemeClr val="lt1"/>
                </a:solidFill>
              </a:ln>
              <a:effectLst/>
            </c:spPr>
          </c:dPt>
          <c:val>
            <c:numLit>
              <c:formatCode>General</c:formatCode>
              <c:ptCount val="19"/>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numLit>
          </c:val>
        </c:ser>
        <c:dLbls>
          <c:showLegendKey val="0"/>
          <c:showVal val="0"/>
          <c:showCatName val="0"/>
          <c:showSerName val="0"/>
          <c:showPercent val="0"/>
          <c:showBubbleSize val="0"/>
          <c:showLeaderLines val="1"/>
        </c:dLbls>
        <c:firstSliceAng val="0"/>
        <c:holeSize val="40"/>
      </c:doughnutChart>
      <c:doughnutChart>
        <c:varyColors val="1"/>
        <c:ser>
          <c:idx val="1"/>
          <c:order val="1"/>
          <c:tx>
            <c:strRef>
              <c:f>'Doughnut Chart'!$A$4</c:f>
              <c:strCache>
                <c:ptCount val="1"/>
                <c:pt idx="0">
                  <c:v>Julie</c:v>
                </c:pt>
              </c:strCache>
            </c:strRef>
          </c:tx>
          <c:spPr>
            <a:effectLst>
              <a:outerShdw blurRad="152400" dist="317500" dir="5400000" sx="90000" sy="-19000" rotWithShape="0">
                <a:prstClr val="black">
                  <a:alpha val="15000"/>
                </a:prstClr>
              </a:outerShdw>
            </a:effectLst>
          </c:spPr>
          <c:dPt>
            <c:idx val="0"/>
            <c:bubble3D val="0"/>
            <c:spPr>
              <a:noFill/>
              <a:ln w="19050">
                <a:solidFill>
                  <a:schemeClr val="lt1"/>
                </a:solidFill>
              </a:ln>
              <a:effectLst>
                <a:outerShdw blurRad="152400" dist="317500" dir="5400000" sx="90000" sy="-19000" rotWithShape="0">
                  <a:prstClr val="black">
                    <a:alpha val="15000"/>
                  </a:prstClr>
                </a:outerShdw>
              </a:effectLst>
            </c:spPr>
          </c:dPt>
          <c:dPt>
            <c:idx val="1"/>
            <c:bubble3D val="0"/>
            <c:spPr>
              <a:solidFill>
                <a:schemeClr val="lt1">
                  <a:alpha val="70000"/>
                </a:schemeClr>
              </a:solidFill>
              <a:ln w="19050">
                <a:solidFill>
                  <a:schemeClr val="lt1"/>
                </a:solidFill>
              </a:ln>
              <a:effectLst>
                <a:outerShdw blurRad="152400" dist="317500" dir="5400000" sx="90000" sy="-19000" rotWithShape="0">
                  <a:prstClr val="black">
                    <a:alpha val="15000"/>
                  </a:prstClr>
                </a:outerShdw>
              </a:effectLst>
            </c:spPr>
          </c:dPt>
          <c:val>
            <c:numRef>
              <c:f>'Doughnut Chart'!$B$4:$C$4</c:f>
              <c:numCache>
                <c:formatCode>0%</c:formatCode>
                <c:ptCount val="2"/>
                <c:pt idx="0">
                  <c:v>0.39</c:v>
                </c:pt>
                <c:pt idx="1">
                  <c:v>0.61</c:v>
                </c:pt>
              </c:numCache>
            </c:numRef>
          </c:val>
        </c:ser>
        <c:dLbls>
          <c:showLegendKey val="0"/>
          <c:showVal val="0"/>
          <c:showCatName val="0"/>
          <c:showSerName val="0"/>
          <c:showPercent val="0"/>
          <c:showBubbleSize val="0"/>
          <c:showLeaderLines val="1"/>
        </c:dLbls>
        <c:firstSliceAng val="0"/>
        <c:holeSize val="40"/>
      </c:doughnutChart>
      <c:spPr>
        <a:noFill/>
        <a:ln>
          <a:noFill/>
        </a:ln>
        <a:effectLst>
          <a:outerShdw blurRad="76200" dir="18900000" sy="23000" kx="-1200000" algn="bl" rotWithShape="0">
            <a:prstClr val="black">
              <a:alpha val="20000"/>
            </a:prstClr>
          </a:outerShdw>
        </a:effectLst>
      </c:spPr>
    </c:plotArea>
    <c:plotVisOnly val="1"/>
    <c:dispBlanksAs val="gap"/>
    <c:showDLblsOverMax val="0"/>
  </c:chart>
  <c:spPr>
    <a:noFill/>
    <a:ln w="9525" cap="flat" cmpd="sng" algn="ctr">
      <a:noFill/>
      <a:round/>
    </a:ln>
    <a:effectLst>
      <a:glow rad="228600">
        <a:schemeClr val="accent4">
          <a:satMod val="175000"/>
          <a:alpha val="40000"/>
        </a:schemeClr>
      </a:glow>
      <a:outerShdw blurRad="76200" dir="18900000" sy="23000" kx="-1200000" algn="bl" rotWithShape="0">
        <a:prstClr val="black">
          <a:alpha val="20000"/>
        </a:prstClr>
      </a:outerShdw>
    </a:effectLst>
  </c:spPr>
  <c:txPr>
    <a:bodyPr/>
    <a:lstStyle/>
    <a:p>
      <a:pPr>
        <a:defRPr/>
      </a:pPr>
      <a:endParaRPr lang="th-TH"/>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[Public_Excel Dashboards Course Outline.xlsx]Pivot Employee!PivotTable6</c:name>
    <c:fmtId val="16"/>
  </c:pivotSource>
  <c:chart>
    <c:autoTitleDeleted val="1"/>
    <c:pivotFmts>
      <c:pivotFmt>
        <c:idx val="0"/>
        <c:spPr>
          <a:blipFill>
            <a:blip xmlns:r="http://schemas.openxmlformats.org/officeDocument/2006/relationships" r:embed="rId3"/>
            <a:stretch>
              <a:fillRect/>
            </a:stretch>
          </a:blipFill>
          <a:ln>
            <a:noFill/>
          </a:ln>
          <a:effectLst/>
        </c:spPr>
        <c:marker>
          <c:symbol val="none"/>
        </c:marker>
        <c:dLbl>
          <c:idx val="0"/>
          <c:spPr>
            <a:solidFill>
              <a:schemeClr val="accent6">
                <a:lumMod val="40000"/>
                <a:lumOff val="60000"/>
              </a:schemeClr>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th-TH"/>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blipFill>
            <a:blip xmlns:r="http://schemas.openxmlformats.org/officeDocument/2006/relationships" r:embed="rId3"/>
            <a:stretch>
              <a:fillRect/>
            </a:stretch>
          </a:blipFill>
          <a:ln>
            <a:noFill/>
          </a:ln>
          <a:effectLst/>
        </c:spPr>
        <c:marker>
          <c:symbol val="none"/>
        </c:marker>
        <c:dLbl>
          <c:idx val="0"/>
          <c:spPr>
            <a:solidFill>
              <a:schemeClr val="accent6">
                <a:lumMod val="40000"/>
                <a:lumOff val="60000"/>
              </a:schemeClr>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th-TH"/>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blipFill>
            <a:blip xmlns:r="http://schemas.openxmlformats.org/officeDocument/2006/relationships" r:embed="rId3"/>
            <a:stretch>
              <a:fillRect/>
            </a:stretch>
          </a:blipFill>
          <a:ln>
            <a:noFill/>
          </a:ln>
          <a:effectLst/>
        </c:spPr>
        <c:marker>
          <c:symbol val="none"/>
        </c:marker>
        <c:dLbl>
          <c:idx val="0"/>
          <c:spPr>
            <a:solidFill>
              <a:schemeClr val="accent6">
                <a:lumMod val="40000"/>
                <a:lumOff val="60000"/>
              </a:schemeClr>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th-TH"/>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blipFill>
            <a:blip xmlns:r="http://schemas.openxmlformats.org/officeDocument/2006/relationships" r:embed="rId4"/>
            <a:stretch>
              <a:fillRect/>
            </a:stretch>
          </a:blipFill>
          <a:ln>
            <a:noFill/>
          </a:ln>
          <a:effectLst/>
        </c:spPr>
        <c:marker>
          <c:symbol val="none"/>
        </c:marker>
        <c:dLbl>
          <c:idx val="0"/>
          <c:spPr>
            <a:solidFill>
              <a:schemeClr val="accent6">
                <a:lumMod val="40000"/>
                <a:lumOff val="60000"/>
              </a:schemeClr>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th-TH"/>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0494207375953908"/>
          <c:y val="8.326137019804164E-2"/>
          <c:w val="0.87235817339050514"/>
          <c:h val="0.89466364906541307"/>
        </c:manualLayout>
      </c:layout>
      <c:barChart>
        <c:barDir val="bar"/>
        <c:grouping val="clustered"/>
        <c:varyColors val="0"/>
        <c:ser>
          <c:idx val="0"/>
          <c:order val="0"/>
          <c:tx>
            <c:strRef>
              <c:f>'Pivot Employee'!$B$1</c:f>
              <c:strCache>
                <c:ptCount val="1"/>
                <c:pt idx="0">
                  <c:v>Total</c:v>
                </c:pt>
              </c:strCache>
            </c:strRef>
          </c:tx>
          <c:spPr>
            <a:blipFill>
              <a:blip xmlns:r="http://schemas.openxmlformats.org/officeDocument/2006/relationships" r:embed="rId4"/>
              <a:stretch>
                <a:fillRect/>
              </a:stretch>
            </a:blipFill>
            <a:ln>
              <a:noFill/>
            </a:ln>
            <a:effectLst/>
          </c:spPr>
          <c:invertIfNegative val="0"/>
          <c:pictureOptions>
            <c:pictureFormat val="stackScale"/>
          </c:pictureOptions>
          <c:dLbls>
            <c:spPr>
              <a:solidFill>
                <a:schemeClr val="accent6">
                  <a:lumMod val="40000"/>
                  <a:lumOff val="60000"/>
                </a:schemeClr>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th-TH"/>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 Employee'!$A$2:$A$8</c:f>
              <c:strCache>
                <c:ptCount val="6"/>
                <c:pt idx="0">
                  <c:v>20-24</c:v>
                </c:pt>
                <c:pt idx="1">
                  <c:v>25-29</c:v>
                </c:pt>
                <c:pt idx="2">
                  <c:v>30-34</c:v>
                </c:pt>
                <c:pt idx="3">
                  <c:v>35-39</c:v>
                </c:pt>
                <c:pt idx="4">
                  <c:v>40-44</c:v>
                </c:pt>
                <c:pt idx="5">
                  <c:v>45-50</c:v>
                </c:pt>
              </c:strCache>
            </c:strRef>
          </c:cat>
          <c:val>
            <c:numRef>
              <c:f>'Pivot Employee'!$B$2:$B$8</c:f>
              <c:numCache>
                <c:formatCode>General</c:formatCode>
                <c:ptCount val="6"/>
                <c:pt idx="0">
                  <c:v>19</c:v>
                </c:pt>
                <c:pt idx="1">
                  <c:v>14</c:v>
                </c:pt>
                <c:pt idx="2">
                  <c:v>19</c:v>
                </c:pt>
                <c:pt idx="3">
                  <c:v>17</c:v>
                </c:pt>
                <c:pt idx="4">
                  <c:v>13</c:v>
                </c:pt>
                <c:pt idx="5">
                  <c:v>17</c:v>
                </c:pt>
              </c:numCache>
            </c:numRef>
          </c:val>
        </c:ser>
        <c:dLbls>
          <c:showLegendKey val="0"/>
          <c:showVal val="0"/>
          <c:showCatName val="0"/>
          <c:showSerName val="0"/>
          <c:showPercent val="0"/>
          <c:showBubbleSize val="0"/>
        </c:dLbls>
        <c:gapWidth val="0"/>
        <c:axId val="307483648"/>
        <c:axId val="307484040"/>
      </c:barChart>
      <c:catAx>
        <c:axId val="3074836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accent5">
                    <a:lumMod val="75000"/>
                  </a:schemeClr>
                </a:solidFill>
                <a:latin typeface="+mn-lt"/>
                <a:ea typeface="+mn-ea"/>
                <a:cs typeface="+mn-cs"/>
              </a:defRPr>
            </a:pPr>
            <a:endParaRPr lang="th-TH"/>
          </a:p>
        </c:txPr>
        <c:crossAx val="307484040"/>
        <c:crosses val="autoZero"/>
        <c:auto val="1"/>
        <c:lblAlgn val="ctr"/>
        <c:lblOffset val="100"/>
        <c:noMultiLvlLbl val="0"/>
      </c:catAx>
      <c:valAx>
        <c:axId val="307484040"/>
        <c:scaling>
          <c:orientation val="minMax"/>
        </c:scaling>
        <c:delete val="1"/>
        <c:axPos val="b"/>
        <c:numFmt formatCode="General" sourceLinked="1"/>
        <c:majorTickMark val="none"/>
        <c:minorTickMark val="none"/>
        <c:tickLblPos val="nextTo"/>
        <c:crossAx val="307483648"/>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h-TH"/>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solidFill>
          <a:schemeClr val="accent6">
            <a:lumMod val="40000"/>
            <a:lumOff val="60000"/>
          </a:schemeClr>
        </a:solid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th-TH"/>
        </a:p>
      </c:txPr>
    </c:title>
    <c:autoTitleDeleted val="0"/>
    <c:plotArea>
      <c:layout/>
      <c:lineChart>
        <c:grouping val="standard"/>
        <c:varyColors val="0"/>
        <c:ser>
          <c:idx val="0"/>
          <c:order val="0"/>
          <c:tx>
            <c:strRef>
              <c:f>'Million Unit'!$B$1</c:f>
              <c:strCache>
                <c:ptCount val="1"/>
                <c:pt idx="0">
                  <c:v>Revenue (Baht)</c:v>
                </c:pt>
              </c:strCache>
            </c:strRef>
          </c:tx>
          <c:spPr>
            <a:ln w="28575" cap="rnd">
              <a:solidFill>
                <a:schemeClr val="accent1"/>
              </a:solidFill>
              <a:round/>
            </a:ln>
            <a:effectLst/>
          </c:spPr>
          <c:marker>
            <c:symbol val="none"/>
          </c:marker>
          <c:dLbls>
            <c:numFmt formatCode="0,,\ &quot;M&quot;" sourceLinked="0"/>
            <c:spPr>
              <a:solidFill>
                <a:schemeClr val="accent6">
                  <a:lumMod val="40000"/>
                  <a:lumOff val="60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th-TH"/>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'Million Unit'!$A$2:$A$13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'Million Unit'!$B$2:$B$13</c:f>
              <c:numCache>
                <c:formatCode>_(* #,##0_);_(* \(#,##0\);_(* "-"??_);_(@_)</c:formatCode>
                <c:ptCount val="12"/>
                <c:pt idx="0">
                  <c:v>41392354</c:v>
                </c:pt>
                <c:pt idx="1">
                  <c:v>36663121</c:v>
                </c:pt>
                <c:pt idx="2">
                  <c:v>98761769</c:v>
                </c:pt>
                <c:pt idx="3">
                  <c:v>29028985</c:v>
                </c:pt>
                <c:pt idx="4">
                  <c:v>43798884</c:v>
                </c:pt>
                <c:pt idx="5">
                  <c:v>58434997</c:v>
                </c:pt>
                <c:pt idx="6">
                  <c:v>12315671</c:v>
                </c:pt>
                <c:pt idx="7">
                  <c:v>60456207</c:v>
                </c:pt>
                <c:pt idx="8">
                  <c:v>31492487</c:v>
                </c:pt>
                <c:pt idx="9">
                  <c:v>33077727</c:v>
                </c:pt>
                <c:pt idx="10">
                  <c:v>74882347</c:v>
                </c:pt>
                <c:pt idx="11">
                  <c:v>37834178</c:v>
                </c:pt>
              </c:numCache>
            </c:numRef>
          </c:val>
          <c:smooth val="0"/>
        </c:ser>
        <c:dLbls>
          <c:showLegendKey val="0"/>
          <c:showVal val="0"/>
          <c:showCatName val="0"/>
          <c:showSerName val="0"/>
          <c:showPercent val="0"/>
          <c:showBubbleSize val="0"/>
        </c:dLbls>
        <c:smooth val="0"/>
        <c:axId val="307484824"/>
        <c:axId val="307485216"/>
      </c:lineChart>
      <c:catAx>
        <c:axId val="307484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th-TH"/>
          </a:p>
        </c:txPr>
        <c:crossAx val="307485216"/>
        <c:crosses val="autoZero"/>
        <c:auto val="1"/>
        <c:lblAlgn val="ctr"/>
        <c:lblOffset val="100"/>
        <c:noMultiLvlLbl val="0"/>
      </c:catAx>
      <c:valAx>
        <c:axId val="307485216"/>
        <c:scaling>
          <c:orientation val="minMax"/>
        </c:scaling>
        <c:delete val="0"/>
        <c:axPos val="l"/>
        <c:majorGridlines>
          <c:spPr>
            <a:ln w="9525" cap="flat" cmpd="sng" algn="ctr">
              <a:solidFill>
                <a:schemeClr val="tx1">
                  <a:lumMod val="15000"/>
                  <a:lumOff val="85000"/>
                </a:schemeClr>
              </a:solidFill>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th-TH"/>
          </a:p>
        </c:txPr>
        <c:crossAx val="3074848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h-TH"/>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'Yield KPI by Plant'!$O$2</c:f>
          <c:strCache>
            <c:ptCount val="1"/>
            <c:pt idx="0">
              <c:v>Yield by Month-Plant1</c:v>
            </c:pt>
          </c:strCache>
        </c:strRef>
      </c:tx>
      <c:overlay val="0"/>
      <c:spPr>
        <a:solidFill>
          <a:schemeClr val="accent4"/>
        </a:solidFill>
        <a:ln>
          <a:noFill/>
        </a:ln>
        <a:effectLst/>
      </c:spPr>
      <c:txPr>
        <a:bodyPr rot="0" spcFirstLastPara="1" vertOverflow="ellipsis" vert="horz" wrap="square" anchor="ctr" anchorCtr="1"/>
        <a:lstStyle/>
        <a:p>
          <a:pPr>
            <a:defRPr sz="1800" b="0" i="0" u="none" strike="noStrike" kern="1200" spc="0" baseline="0">
              <a:solidFill>
                <a:schemeClr val="accent5"/>
              </a:solidFill>
              <a:latin typeface="+mn-lt"/>
              <a:ea typeface="+mn-ea"/>
              <a:cs typeface="+mn-cs"/>
            </a:defRPr>
          </a:pPr>
          <a:endParaRPr lang="th-TH"/>
        </a:p>
      </c:txPr>
    </c:title>
    <c:autoTitleDeleted val="0"/>
    <c:plotArea>
      <c:layout/>
      <c:lineChart>
        <c:grouping val="standard"/>
        <c:varyColors val="0"/>
        <c:ser>
          <c:idx val="0"/>
          <c:order val="0"/>
          <c:tx>
            <c:strRef>
              <c:f>'Yield KPI by Plant'!$L$3</c:f>
              <c:strCache>
                <c:ptCount val="1"/>
                <c:pt idx="0">
                  <c:v>Actual</c:v>
                </c:pt>
              </c:strCache>
            </c:strRef>
          </c:tx>
          <c:spPr>
            <a:ln w="28575" cap="rnd">
              <a:solidFill>
                <a:schemeClr val="accent1"/>
              </a:solidFill>
              <a:round/>
            </a:ln>
            <a:effectLst/>
          </c:spPr>
          <c:marker>
            <c:symbol val="none"/>
          </c:marker>
          <c:cat>
            <c:strRef>
              <c:f>'Yield KPI by Plant'!$K$4:$K$15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'Yield KPI by Plant'!$L$4:$L$15</c:f>
              <c:numCache>
                <c:formatCode>0%</c:formatCode>
                <c:ptCount val="12"/>
                <c:pt idx="0">
                  <c:v>0.74</c:v>
                </c:pt>
                <c:pt idx="1">
                  <c:v>0.55000000000000004</c:v>
                </c:pt>
                <c:pt idx="2">
                  <c:v>0.77</c:v>
                </c:pt>
                <c:pt idx="3">
                  <c:v>0.57999999999999996</c:v>
                </c:pt>
                <c:pt idx="4">
                  <c:v>0.96</c:v>
                </c:pt>
                <c:pt idx="5">
                  <c:v>0.83</c:v>
                </c:pt>
                <c:pt idx="6">
                  <c:v>0.74</c:v>
                </c:pt>
                <c:pt idx="7">
                  <c:v>0.76</c:v>
                </c:pt>
                <c:pt idx="8">
                  <c:v>0.55000000000000004</c:v>
                </c:pt>
                <c:pt idx="9">
                  <c:v>0.94</c:v>
                </c:pt>
                <c:pt idx="10">
                  <c:v>0.95</c:v>
                </c:pt>
                <c:pt idx="11">
                  <c:v>0.84</c:v>
                </c:pt>
              </c:numCache>
            </c:numRef>
          </c:val>
          <c:smooth val="0"/>
        </c:ser>
        <c:ser>
          <c:idx val="1"/>
          <c:order val="1"/>
          <c:tx>
            <c:strRef>
              <c:f>'Yield KPI by Plant'!$M$3</c:f>
              <c:strCache>
                <c:ptCount val="1"/>
                <c:pt idx="0">
                  <c:v>Target</c:v>
                </c:pt>
              </c:strCache>
            </c:strRef>
          </c:tx>
          <c:spPr>
            <a:ln w="28575" cap="rnd">
              <a:solidFill>
                <a:schemeClr val="accent2"/>
              </a:solidFill>
              <a:round/>
            </a:ln>
            <a:effectLst/>
          </c:spPr>
          <c:marker>
            <c:symbol val="none"/>
          </c:marker>
          <c:dLbls>
            <c:dLbl>
              <c:idx val="11"/>
              <c:dLblPos val="r"/>
              <c:showLegendKey val="0"/>
              <c:showVal val="1"/>
              <c:showCatName val="0"/>
              <c:showSerName val="0"/>
              <c:showPercent val="0"/>
              <c:showBubbleSize val="0"/>
              <c:extLst>
                <c:ext xmlns:c15="http://schemas.microsoft.com/office/drawing/2012/chart" uri="{CE6537A1-D6FC-4f65-9D91-7224C49458BB}"/>
              </c:extLst>
            </c:dLbl>
            <c:spPr>
              <a:solidFill>
                <a:schemeClr val="accent4"/>
              </a:solid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th-TH"/>
              </a:p>
            </c:txPr>
            <c:dLblPos val="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'Yield KPI by Plant'!$K$4:$K$15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'Yield KPI by Plant'!$M$4:$M$15</c:f>
              <c:numCache>
                <c:formatCode>0%</c:formatCode>
                <c:ptCount val="12"/>
                <c:pt idx="0">
                  <c:v>0.8</c:v>
                </c:pt>
                <c:pt idx="1">
                  <c:v>0.8</c:v>
                </c:pt>
                <c:pt idx="2">
                  <c:v>0.8</c:v>
                </c:pt>
                <c:pt idx="3">
                  <c:v>0.8</c:v>
                </c:pt>
                <c:pt idx="4">
                  <c:v>0.8</c:v>
                </c:pt>
                <c:pt idx="5">
                  <c:v>0.8</c:v>
                </c:pt>
                <c:pt idx="6">
                  <c:v>0.8</c:v>
                </c:pt>
                <c:pt idx="7">
                  <c:v>0.8</c:v>
                </c:pt>
                <c:pt idx="8">
                  <c:v>0.8</c:v>
                </c:pt>
                <c:pt idx="9">
                  <c:v>0.8</c:v>
                </c:pt>
                <c:pt idx="10">
                  <c:v>0.8</c:v>
                </c:pt>
                <c:pt idx="11">
                  <c:v>0.8</c:v>
                </c:pt>
              </c:numCache>
            </c:numRef>
          </c:val>
          <c:smooth val="0"/>
        </c:ser>
        <c:ser>
          <c:idx val="2"/>
          <c:order val="2"/>
          <c:tx>
            <c:strRef>
              <c:f>'Yield KPI by Plant'!$N$3</c:f>
              <c:strCache>
                <c:ptCount val="1"/>
                <c:pt idx="0">
                  <c:v>Over</c:v>
                </c:pt>
              </c:strCache>
            </c:strRef>
          </c:tx>
          <c:spPr>
            <a:ln w="28575" cap="rnd">
              <a:noFill/>
              <a:round/>
            </a:ln>
            <a:effectLst/>
          </c:spPr>
          <c:marker>
            <c:symbol val="none"/>
          </c:marker>
          <c:dLbls>
            <c:spPr>
              <a:solidFill>
                <a:schemeClr val="accent6"/>
              </a:solid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th-TH"/>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'Yield KPI by Plant'!$K$4:$K$15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'Yield KPI by Plant'!$N$4:$N$15</c:f>
              <c:numCache>
                <c:formatCode>0%</c:formatCode>
                <c:ptCount val="12"/>
                <c:pt idx="0">
                  <c:v>#N/A</c:v>
                </c:pt>
                <c:pt idx="1">
                  <c:v>#N/A</c:v>
                </c:pt>
                <c:pt idx="2">
                  <c:v>#N/A</c:v>
                </c:pt>
                <c:pt idx="3">
                  <c:v>#N/A</c:v>
                </c:pt>
                <c:pt idx="4">
                  <c:v>0.96</c:v>
                </c:pt>
                <c:pt idx="5">
                  <c:v>0.83</c:v>
                </c:pt>
                <c:pt idx="6">
                  <c:v>#N/A</c:v>
                </c:pt>
                <c:pt idx="7">
                  <c:v>#N/A</c:v>
                </c:pt>
                <c:pt idx="8">
                  <c:v>#N/A</c:v>
                </c:pt>
                <c:pt idx="9">
                  <c:v>0.94</c:v>
                </c:pt>
                <c:pt idx="10">
                  <c:v>0.95</c:v>
                </c:pt>
                <c:pt idx="11">
                  <c:v>0.84</c:v>
                </c:pt>
              </c:numCache>
            </c:numRef>
          </c:val>
          <c:smooth val="0"/>
        </c:ser>
        <c:ser>
          <c:idx val="3"/>
          <c:order val="3"/>
          <c:tx>
            <c:strRef>
              <c:f>'Yield KPI by Plant'!$O$3</c:f>
              <c:strCache>
                <c:ptCount val="1"/>
                <c:pt idx="0">
                  <c:v>Under</c:v>
                </c:pt>
              </c:strCache>
            </c:strRef>
          </c:tx>
          <c:spPr>
            <a:ln w="28575" cap="rnd">
              <a:noFill/>
              <a:round/>
            </a:ln>
            <a:effectLst/>
          </c:spPr>
          <c:marker>
            <c:symbol val="none"/>
          </c:marker>
          <c:dLbls>
            <c:spPr>
              <a:solidFill>
                <a:srgbClr val="FF0000"/>
              </a:solid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th-TH"/>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'Yield KPI by Plant'!$K$4:$K$15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'Yield KPI by Plant'!$O$4:$O$15</c:f>
              <c:numCache>
                <c:formatCode>0%</c:formatCode>
                <c:ptCount val="12"/>
                <c:pt idx="0">
                  <c:v>0.74</c:v>
                </c:pt>
                <c:pt idx="1">
                  <c:v>0.55000000000000004</c:v>
                </c:pt>
                <c:pt idx="2">
                  <c:v>0.77</c:v>
                </c:pt>
                <c:pt idx="3">
                  <c:v>0.57999999999999996</c:v>
                </c:pt>
                <c:pt idx="4">
                  <c:v>#N/A</c:v>
                </c:pt>
                <c:pt idx="5">
                  <c:v>#N/A</c:v>
                </c:pt>
                <c:pt idx="6">
                  <c:v>0.74</c:v>
                </c:pt>
                <c:pt idx="7">
                  <c:v>0.76</c:v>
                </c:pt>
                <c:pt idx="8">
                  <c:v>0.55000000000000004</c:v>
                </c:pt>
                <c:pt idx="9">
                  <c:v>#N/A</c:v>
                </c:pt>
                <c:pt idx="10">
                  <c:v>#N/A</c:v>
                </c:pt>
                <c:pt idx="11">
                  <c:v>#N/A</c:v>
                </c:pt>
              </c:numCache>
            </c:numRef>
          </c:val>
          <c:smooth val="0"/>
        </c:ser>
        <c:dLbls>
          <c:showLegendKey val="0"/>
          <c:showVal val="0"/>
          <c:showCatName val="0"/>
          <c:showSerName val="0"/>
          <c:showPercent val="0"/>
          <c:showBubbleSize val="0"/>
        </c:dLbls>
        <c:smooth val="0"/>
        <c:axId val="307486000"/>
        <c:axId val="307486392"/>
      </c:lineChart>
      <c:catAx>
        <c:axId val="307486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accent5"/>
                </a:solidFill>
                <a:latin typeface="+mn-lt"/>
                <a:ea typeface="+mn-ea"/>
                <a:cs typeface="+mn-cs"/>
              </a:defRPr>
            </a:pPr>
            <a:endParaRPr lang="th-TH"/>
          </a:p>
        </c:txPr>
        <c:crossAx val="307486392"/>
        <c:crosses val="autoZero"/>
        <c:auto val="1"/>
        <c:lblAlgn val="ctr"/>
        <c:lblOffset val="100"/>
        <c:noMultiLvlLbl val="0"/>
      </c:catAx>
      <c:valAx>
        <c:axId val="307486392"/>
        <c:scaling>
          <c:orientation val="minMax"/>
          <c:max val="1.1000000000000001"/>
          <c:min val="0.4"/>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accent5"/>
                </a:solidFill>
                <a:latin typeface="+mn-lt"/>
                <a:ea typeface="+mn-ea"/>
                <a:cs typeface="+mn-cs"/>
              </a:defRPr>
            </a:pPr>
            <a:endParaRPr lang="th-TH"/>
          </a:p>
        </c:txPr>
        <c:crossAx val="3074860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h-TH"/>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Production Pieces by Month</a:t>
            </a:r>
          </a:p>
        </c:rich>
      </c:tx>
      <c:layout>
        <c:manualLayout>
          <c:xMode val="edge"/>
          <c:yMode val="edge"/>
          <c:x val="0.30249227665245859"/>
          <c:y val="2.7777777777777776E-2"/>
        </c:manualLayout>
      </c:layout>
      <c:overlay val="0"/>
      <c:spPr>
        <a:solidFill>
          <a:schemeClr val="accent4">
            <a:lumMod val="20000"/>
            <a:lumOff val="80000"/>
          </a:schemeClr>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th-TH"/>
        </a:p>
      </c:txPr>
    </c:title>
    <c:autoTitleDeleted val="0"/>
    <c:plotArea>
      <c:layout/>
      <c:barChart>
        <c:barDir val="col"/>
        <c:grouping val="clustered"/>
        <c:varyColors val="0"/>
        <c:ser>
          <c:idx val="0"/>
          <c:order val="0"/>
          <c:tx>
            <c:strRef>
              <c:f>'Total on Top'!$B$2</c:f>
              <c:strCache>
                <c:ptCount val="1"/>
                <c:pt idx="0">
                  <c:v>Plant1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'Total on Top'!$A$3:$A$8</c:f>
              <c:numCache>
                <c:formatCode>mmm\-yy</c:formatCode>
                <c:ptCount val="6"/>
                <c:pt idx="0">
                  <c:v>42005</c:v>
                </c:pt>
                <c:pt idx="1">
                  <c:v>42036</c:v>
                </c:pt>
                <c:pt idx="2">
                  <c:v>42064</c:v>
                </c:pt>
                <c:pt idx="3">
                  <c:v>42095</c:v>
                </c:pt>
                <c:pt idx="4">
                  <c:v>42125</c:v>
                </c:pt>
                <c:pt idx="5">
                  <c:v>42156</c:v>
                </c:pt>
              </c:numCache>
            </c:numRef>
          </c:cat>
          <c:val>
            <c:numRef>
              <c:f>'Total on Top'!$B$3:$B$8</c:f>
              <c:numCache>
                <c:formatCode>General</c:formatCode>
                <c:ptCount val="6"/>
                <c:pt idx="0">
                  <c:v>43</c:v>
                </c:pt>
                <c:pt idx="1">
                  <c:v>42</c:v>
                </c:pt>
                <c:pt idx="2">
                  <c:v>66</c:v>
                </c:pt>
                <c:pt idx="3">
                  <c:v>43</c:v>
                </c:pt>
                <c:pt idx="4">
                  <c:v>58</c:v>
                </c:pt>
                <c:pt idx="5">
                  <c:v>37</c:v>
                </c:pt>
              </c:numCache>
            </c:numRef>
          </c:val>
        </c:ser>
        <c:ser>
          <c:idx val="1"/>
          <c:order val="1"/>
          <c:tx>
            <c:strRef>
              <c:f>'Total on Top'!$C$2</c:f>
              <c:strCache>
                <c:ptCount val="1"/>
                <c:pt idx="0">
                  <c:v>Plant2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'Total on Top'!$A$3:$A$8</c:f>
              <c:numCache>
                <c:formatCode>mmm\-yy</c:formatCode>
                <c:ptCount val="6"/>
                <c:pt idx="0">
                  <c:v>42005</c:v>
                </c:pt>
                <c:pt idx="1">
                  <c:v>42036</c:v>
                </c:pt>
                <c:pt idx="2">
                  <c:v>42064</c:v>
                </c:pt>
                <c:pt idx="3">
                  <c:v>42095</c:v>
                </c:pt>
                <c:pt idx="4">
                  <c:v>42125</c:v>
                </c:pt>
                <c:pt idx="5">
                  <c:v>42156</c:v>
                </c:pt>
              </c:numCache>
            </c:numRef>
          </c:cat>
          <c:val>
            <c:numRef>
              <c:f>'Total on Top'!$C$3:$C$8</c:f>
              <c:numCache>
                <c:formatCode>General</c:formatCode>
                <c:ptCount val="6"/>
                <c:pt idx="0">
                  <c:v>58</c:v>
                </c:pt>
                <c:pt idx="1">
                  <c:v>41</c:v>
                </c:pt>
                <c:pt idx="2">
                  <c:v>45</c:v>
                </c:pt>
                <c:pt idx="3">
                  <c:v>47</c:v>
                </c:pt>
                <c:pt idx="4">
                  <c:v>43</c:v>
                </c:pt>
                <c:pt idx="5">
                  <c:v>50</c:v>
                </c:pt>
              </c:numCache>
            </c:numRef>
          </c:val>
        </c:ser>
        <c:ser>
          <c:idx val="2"/>
          <c:order val="2"/>
          <c:tx>
            <c:strRef>
              <c:f>'Total on Top'!$D$2</c:f>
              <c:strCache>
                <c:ptCount val="1"/>
                <c:pt idx="0">
                  <c:v>Plant3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'Total on Top'!$A$3:$A$8</c:f>
              <c:numCache>
                <c:formatCode>mmm\-yy</c:formatCode>
                <c:ptCount val="6"/>
                <c:pt idx="0">
                  <c:v>42005</c:v>
                </c:pt>
                <c:pt idx="1">
                  <c:v>42036</c:v>
                </c:pt>
                <c:pt idx="2">
                  <c:v>42064</c:v>
                </c:pt>
                <c:pt idx="3">
                  <c:v>42095</c:v>
                </c:pt>
                <c:pt idx="4">
                  <c:v>42125</c:v>
                </c:pt>
                <c:pt idx="5">
                  <c:v>42156</c:v>
                </c:pt>
              </c:numCache>
            </c:numRef>
          </c:cat>
          <c:val>
            <c:numRef>
              <c:f>'Total on Top'!$D$3:$D$8</c:f>
              <c:numCache>
                <c:formatCode>General</c:formatCode>
                <c:ptCount val="6"/>
                <c:pt idx="0">
                  <c:v>33</c:v>
                </c:pt>
                <c:pt idx="1">
                  <c:v>60</c:v>
                </c:pt>
                <c:pt idx="2">
                  <c:v>44</c:v>
                </c:pt>
                <c:pt idx="3">
                  <c:v>63</c:v>
                </c:pt>
                <c:pt idx="4">
                  <c:v>42</c:v>
                </c:pt>
                <c:pt idx="5">
                  <c:v>46</c:v>
                </c:pt>
              </c:numCache>
            </c:numRef>
          </c:val>
        </c:ser>
        <c:ser>
          <c:idx val="3"/>
          <c:order val="3"/>
          <c:tx>
            <c:strRef>
              <c:f>'Total on Top'!$E$2</c:f>
              <c:strCache>
                <c:ptCount val="1"/>
                <c:pt idx="0">
                  <c:v>Plant4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'Total on Top'!$A$3:$A$8</c:f>
              <c:numCache>
                <c:formatCode>mmm\-yy</c:formatCode>
                <c:ptCount val="6"/>
                <c:pt idx="0">
                  <c:v>42005</c:v>
                </c:pt>
                <c:pt idx="1">
                  <c:v>42036</c:v>
                </c:pt>
                <c:pt idx="2">
                  <c:v>42064</c:v>
                </c:pt>
                <c:pt idx="3">
                  <c:v>42095</c:v>
                </c:pt>
                <c:pt idx="4">
                  <c:v>42125</c:v>
                </c:pt>
                <c:pt idx="5">
                  <c:v>42156</c:v>
                </c:pt>
              </c:numCache>
            </c:numRef>
          </c:cat>
          <c:val>
            <c:numRef>
              <c:f>'Total on Top'!$E$3:$E$8</c:f>
              <c:numCache>
                <c:formatCode>General</c:formatCode>
                <c:ptCount val="6"/>
                <c:pt idx="0">
                  <c:v>40</c:v>
                </c:pt>
                <c:pt idx="1">
                  <c:v>69</c:v>
                </c:pt>
                <c:pt idx="2">
                  <c:v>31</c:v>
                </c:pt>
                <c:pt idx="3">
                  <c:v>64</c:v>
                </c:pt>
                <c:pt idx="4">
                  <c:v>54</c:v>
                </c:pt>
                <c:pt idx="5">
                  <c:v>36</c:v>
                </c:pt>
              </c:numCache>
            </c:numRef>
          </c:val>
        </c:ser>
        <c:dLbls>
          <c:dLblPos val="outEnd"/>
          <c:showLegendKey val="0"/>
          <c:showVal val="1"/>
          <c:showCatName val="0"/>
          <c:showSerName val="0"/>
          <c:showPercent val="0"/>
          <c:showBubbleSize val="0"/>
        </c:dLbls>
        <c:gapWidth val="50"/>
        <c:axId val="307487176"/>
        <c:axId val="307487568"/>
      </c:barChart>
      <c:barChart>
        <c:barDir val="col"/>
        <c:grouping val="clustered"/>
        <c:varyColors val="0"/>
        <c:ser>
          <c:idx val="4"/>
          <c:order val="4"/>
          <c:tx>
            <c:strRef>
              <c:f>'Total on Top'!$F$2</c:f>
              <c:strCache>
                <c:ptCount val="1"/>
                <c:pt idx="0">
                  <c:v>Total</c:v>
                </c:pt>
              </c:strCache>
            </c:strRef>
          </c:tx>
          <c:spPr>
            <a:solidFill>
              <a:schemeClr val="accent2">
                <a:lumMod val="75000"/>
                <a:alpha val="15000"/>
              </a:schemeClr>
            </a:solidFill>
            <a:ln>
              <a:noFill/>
            </a:ln>
            <a:effectLst/>
          </c:spPr>
          <c:invertIfNegative val="0"/>
          <c:dLbls>
            <c:numFmt formatCode="0&quot;K pcs&quot;" sourceLinked="0"/>
            <c:spPr>
              <a:solidFill>
                <a:srgbClr val="FFC000">
                  <a:lumMod val="60000"/>
                  <a:lumOff val="40000"/>
                </a:srgbClr>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1" i="0" u="none" strike="noStrike" kern="1200" baseline="0">
                    <a:solidFill>
                      <a:srgbClr val="002060"/>
                    </a:solidFill>
                    <a:latin typeface="+mn-lt"/>
                    <a:ea typeface="+mn-ea"/>
                    <a:cs typeface="+mn-cs"/>
                  </a:defRPr>
                </a:pPr>
                <a:endParaRPr lang="th-TH"/>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EllipseCallou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numRef>
              <c:f>'Total on Top'!$A$3:$A$8</c:f>
              <c:numCache>
                <c:formatCode>mmm\-yy</c:formatCode>
                <c:ptCount val="6"/>
                <c:pt idx="0">
                  <c:v>42005</c:v>
                </c:pt>
                <c:pt idx="1">
                  <c:v>42036</c:v>
                </c:pt>
                <c:pt idx="2">
                  <c:v>42064</c:v>
                </c:pt>
                <c:pt idx="3">
                  <c:v>42095</c:v>
                </c:pt>
                <c:pt idx="4">
                  <c:v>42125</c:v>
                </c:pt>
                <c:pt idx="5">
                  <c:v>42156</c:v>
                </c:pt>
              </c:numCache>
            </c:numRef>
          </c:cat>
          <c:val>
            <c:numRef>
              <c:f>'Total on Top'!$F$3:$F$8</c:f>
              <c:numCache>
                <c:formatCode>General</c:formatCode>
                <c:ptCount val="6"/>
                <c:pt idx="0">
                  <c:v>174</c:v>
                </c:pt>
                <c:pt idx="1">
                  <c:v>212</c:v>
                </c:pt>
                <c:pt idx="2">
                  <c:v>186</c:v>
                </c:pt>
                <c:pt idx="3">
                  <c:v>217</c:v>
                </c:pt>
                <c:pt idx="4">
                  <c:v>197</c:v>
                </c:pt>
                <c:pt idx="5">
                  <c:v>169</c:v>
                </c:pt>
              </c:numCache>
            </c:numRef>
          </c:val>
        </c:ser>
        <c:dLbls>
          <c:showLegendKey val="0"/>
          <c:showVal val="0"/>
          <c:showCatName val="0"/>
          <c:showSerName val="0"/>
          <c:showPercent val="0"/>
          <c:showBubbleSize val="0"/>
        </c:dLbls>
        <c:gapWidth val="3"/>
        <c:axId val="307488352"/>
        <c:axId val="307487960"/>
      </c:barChart>
      <c:dateAx>
        <c:axId val="30748717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crossAx val="307487568"/>
        <c:crosses val="autoZero"/>
        <c:auto val="1"/>
        <c:lblOffset val="100"/>
        <c:baseTimeUnit val="months"/>
      </c:dateAx>
      <c:valAx>
        <c:axId val="30748756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crossAx val="307487176"/>
        <c:crosses val="autoZero"/>
        <c:crossBetween val="between"/>
      </c:valAx>
      <c:valAx>
        <c:axId val="307487960"/>
        <c:scaling>
          <c:orientation val="minMax"/>
        </c:scaling>
        <c:delete val="1"/>
        <c:axPos val="r"/>
        <c:numFmt formatCode="General" sourceLinked="1"/>
        <c:majorTickMark val="out"/>
        <c:minorTickMark val="none"/>
        <c:tickLblPos val="nextTo"/>
        <c:crossAx val="307488352"/>
        <c:crosses val="max"/>
        <c:crossBetween val="between"/>
      </c:valAx>
      <c:dateAx>
        <c:axId val="307488352"/>
        <c:scaling>
          <c:orientation val="minMax"/>
        </c:scaling>
        <c:delete val="1"/>
        <c:axPos val="b"/>
        <c:numFmt formatCode="mmm\-yy" sourceLinked="1"/>
        <c:majorTickMark val="out"/>
        <c:minorTickMark val="none"/>
        <c:tickLblPos val="nextTo"/>
        <c:crossAx val="307487960"/>
        <c:crosses val="autoZero"/>
        <c:auto val="1"/>
        <c:lblOffset val="100"/>
        <c:baseTimeUnit val="months"/>
      </c:dateAx>
      <c:spPr>
        <a:noFill/>
        <a:ln>
          <a:noFill/>
        </a:ln>
        <a:effectLst/>
      </c:spPr>
    </c:plotArea>
    <c:legend>
      <c:legendPos val="b"/>
      <c:legendEntry>
        <c:idx val="4"/>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h-TH"/>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solidFill>
          <a:schemeClr val="accent4">
            <a:lumMod val="20000"/>
            <a:lumOff val="80000"/>
          </a:schemeClr>
        </a:solid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th-TH"/>
        </a:p>
      </c:txPr>
    </c:title>
    <c:autoTitleDeleted val="0"/>
    <c:plotArea>
      <c:layout/>
      <c:barChart>
        <c:barDir val="col"/>
        <c:grouping val="clustered"/>
        <c:varyColors val="0"/>
        <c:ser>
          <c:idx val="0"/>
          <c:order val="0"/>
          <c:tx>
            <c:strRef>
              <c:f>'Scroll Bar-1'!$B$6</c:f>
              <c:strCache>
                <c:ptCount val="1"/>
                <c:pt idx="0">
                  <c:v>Sales Amt.(Millon)</c:v>
                </c:pt>
              </c:strCache>
            </c:strRef>
          </c:tx>
          <c:spPr>
            <a:solidFill>
              <a:schemeClr val="accent1"/>
            </a:solidFill>
            <a:ln>
              <a:noFill/>
            </a:ln>
            <a:effectLst/>
          </c:spPr>
          <c:invertIfNegative val="0"/>
          <c:dLbls>
            <c:numFmt formatCode="0\ &quot;M&quot;" sourceLinked="0"/>
            <c:spPr>
              <a:solidFill>
                <a:srgbClr val="FFC000">
                  <a:lumMod val="20000"/>
                  <a:lumOff val="80000"/>
                </a:srgbClr>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1050" b="1" i="0" u="none" strike="noStrike" kern="1200" baseline="0">
                    <a:solidFill>
                      <a:srgbClr val="002060"/>
                    </a:solidFill>
                    <a:latin typeface="+mn-lt"/>
                    <a:ea typeface="+mn-ea"/>
                    <a:cs typeface="+mn-cs"/>
                  </a:defRPr>
                </a:pPr>
                <a:endParaRPr lang="th-TH"/>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numRef>
              <c:f>'Scroll Bar-1'!$C$5:$G$5</c:f>
              <c:numCache>
                <c:formatCode>General</c:formatCode>
                <c:ptCount val="5"/>
                <c:pt idx="0">
                  <c:v>2014</c:v>
                </c:pt>
                <c:pt idx="1">
                  <c:v>2015</c:v>
                </c:pt>
                <c:pt idx="2">
                  <c:v>2016</c:v>
                </c:pt>
                <c:pt idx="3">
                  <c:v>2017</c:v>
                </c:pt>
                <c:pt idx="4">
                  <c:v>2018</c:v>
                </c:pt>
              </c:numCache>
            </c:numRef>
          </c:cat>
          <c:val>
            <c:numRef>
              <c:f>'Scroll Bar-1'!$C$6:$G$6</c:f>
              <c:numCache>
                <c:formatCode>General</c:formatCode>
                <c:ptCount val="5"/>
                <c:pt idx="0">
                  <c:v>224</c:v>
                </c:pt>
                <c:pt idx="1">
                  <c:v>276</c:v>
                </c:pt>
                <c:pt idx="2">
                  <c:v>442</c:v>
                </c:pt>
                <c:pt idx="3">
                  <c:v>376</c:v>
                </c:pt>
                <c:pt idx="4">
                  <c:v>367</c:v>
                </c:pt>
              </c:numCache>
            </c:numRef>
          </c:val>
        </c:ser>
        <c:dLbls>
          <c:showLegendKey val="0"/>
          <c:showVal val="1"/>
          <c:showCatName val="0"/>
          <c:showSerName val="0"/>
          <c:showPercent val="0"/>
          <c:showBubbleSize val="0"/>
        </c:dLbls>
        <c:gapWidth val="219"/>
        <c:axId val="307489136"/>
        <c:axId val="307489528"/>
      </c:barChart>
      <c:catAx>
        <c:axId val="30748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rgbClr val="002060"/>
                </a:solidFill>
                <a:latin typeface="+mn-lt"/>
                <a:ea typeface="+mn-ea"/>
                <a:cs typeface="+mn-cs"/>
              </a:defRPr>
            </a:pPr>
            <a:endParaRPr lang="th-TH"/>
          </a:p>
        </c:txPr>
        <c:crossAx val="307489528"/>
        <c:crosses val="autoZero"/>
        <c:auto val="1"/>
        <c:lblAlgn val="ctr"/>
        <c:lblOffset val="100"/>
        <c:noMultiLvlLbl val="0"/>
      </c:catAx>
      <c:valAx>
        <c:axId val="30748952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2060"/>
                </a:solidFill>
                <a:latin typeface="+mn-lt"/>
                <a:ea typeface="+mn-ea"/>
                <a:cs typeface="+mn-cs"/>
              </a:defRPr>
            </a:pPr>
            <a:endParaRPr lang="th-TH"/>
          </a:p>
        </c:txPr>
        <c:crossAx val="307489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h-TH"/>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n-US">
                <a:solidFill>
                  <a:srgbClr val="002060"/>
                </a:solidFill>
              </a:rPr>
              <a:t>Sales by Month (Million)</a:t>
            </a:r>
          </a:p>
        </c:rich>
      </c:tx>
      <c:overlay val="0"/>
      <c:spPr>
        <a:solidFill>
          <a:schemeClr val="accent4">
            <a:lumMod val="20000"/>
            <a:lumOff val="80000"/>
          </a:schemeClr>
        </a:solid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th-TH"/>
        </a:p>
      </c:txPr>
    </c:title>
    <c:autoTitleDeleted val="0"/>
    <c:plotArea>
      <c:layout/>
      <c:barChart>
        <c:barDir val="col"/>
        <c:grouping val="clustered"/>
        <c:varyColors val="0"/>
        <c:ser>
          <c:idx val="0"/>
          <c:order val="0"/>
          <c:tx>
            <c:strRef>
              <c:f>'Scroll Bar-2'!$F$2</c:f>
              <c:strCache>
                <c:ptCount val="1"/>
                <c:pt idx="0">
                  <c:v>Sales Amt.</c:v>
                </c:pt>
              </c:strCache>
            </c:strRef>
          </c:tx>
          <c:spPr>
            <a:solidFill>
              <a:schemeClr val="accent1"/>
            </a:solidFill>
            <a:ln>
              <a:noFill/>
            </a:ln>
            <a:effectLst/>
          </c:spPr>
          <c:invertIfNegative val="0"/>
          <c:dLbls>
            <c:numFmt formatCode="0\ &quot;M&quot;" sourceLinked="0"/>
            <c:spPr>
              <a:solidFill>
                <a:schemeClr val="accent4"/>
              </a:solidFill>
              <a:ln>
                <a:solidFill>
                  <a:schemeClr val="dk1">
                    <a:lumMod val="25000"/>
                    <a:lumOff val="75000"/>
                  </a:schemeClr>
                </a:solidFill>
              </a:ln>
              <a:effectLst/>
            </c:spPr>
            <c:txPr>
              <a:bodyPr rot="0" spcFirstLastPara="1" vertOverflow="clip" horzOverflow="clip" vert="horz" wrap="square" lIns="36576" tIns="18288" rIns="36576" bIns="18288" anchor="ctr" anchorCtr="1">
                <a:spAutoFit/>
              </a:bodyPr>
              <a:lstStyle/>
              <a:p>
                <a:pPr>
                  <a:defRPr sz="1050" b="0" i="0" u="none" strike="noStrike" kern="1200" baseline="0">
                    <a:solidFill>
                      <a:srgbClr val="002060"/>
                    </a:solidFill>
                    <a:latin typeface="+mn-lt"/>
                    <a:ea typeface="+mn-ea"/>
                    <a:cs typeface="+mn-cs"/>
                  </a:defRPr>
                </a:pPr>
                <a:endParaRPr lang="th-TH"/>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downArrowCallou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'Scroll Bar-2'!$E$3:$E$14</c:f>
              <c:strCache>
                <c:ptCount val="1"/>
                <c:pt idx="0">
                  <c:v>Jan</c:v>
                </c:pt>
              </c:strCache>
            </c:strRef>
          </c:cat>
          <c:val>
            <c:numRef>
              <c:f>'Scroll Bar-2'!$F$3:$F$14</c:f>
              <c:numCache>
                <c:formatCode>General</c:formatCode>
                <c:ptCount val="12"/>
                <c:pt idx="0">
                  <c:v>276</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1"/>
          <c:showCatName val="0"/>
          <c:showSerName val="0"/>
          <c:showPercent val="0"/>
          <c:showBubbleSize val="0"/>
        </c:dLbls>
        <c:gapWidth val="22"/>
        <c:overlap val="-25"/>
        <c:axId val="259547568"/>
        <c:axId val="259547960"/>
      </c:barChart>
      <c:catAx>
        <c:axId val="25954756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th-TH"/>
          </a:p>
        </c:txPr>
        <c:crossAx val="259547960"/>
        <c:crosses val="autoZero"/>
        <c:auto val="1"/>
        <c:lblAlgn val="ctr"/>
        <c:lblOffset val="100"/>
        <c:noMultiLvlLbl val="0"/>
      </c:catAx>
      <c:valAx>
        <c:axId val="259547960"/>
        <c:scaling>
          <c:orientation val="minMax"/>
          <c:max val="500"/>
          <c:min val="0.1"/>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th-TH"/>
          </a:p>
        </c:txPr>
        <c:crossAx val="259547568"/>
        <c:crosses val="autoZero"/>
        <c:crossBetween val="between"/>
        <c:majorUnit val="10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h-TH"/>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7130469367922109"/>
          <c:y val="1.8518518518518517E-2"/>
        </c:manualLayout>
      </c:layout>
      <c:overlay val="0"/>
      <c:spPr>
        <a:solidFill>
          <a:schemeClr val="accent4">
            <a:lumMod val="20000"/>
            <a:lumOff val="80000"/>
          </a:schemeClr>
        </a:solidFill>
        <a:ln>
          <a:noFill/>
        </a:ln>
        <a:effectLst/>
      </c:spPr>
      <c:txPr>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endParaRPr lang="th-TH"/>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'Scroll Bar-3'!$B$6</c:f>
              <c:strCache>
                <c:ptCount val="1"/>
                <c:pt idx="0">
                  <c:v>Production (K. Pcs)</c:v>
                </c:pt>
              </c:strCache>
            </c:strRef>
          </c:tx>
          <c:spPr>
            <a:solidFill>
              <a:schemeClr val="accent1"/>
            </a:solidFill>
            <a:ln>
              <a:noFill/>
            </a:ln>
            <a:effectLst/>
            <a:sp3d/>
          </c:spPr>
          <c:invertIfNegative val="0"/>
          <c:dLbls>
            <c:numFmt formatCode="0\ &quot;K&quot;" sourceLinked="0"/>
            <c:spPr>
              <a:solidFill>
                <a:schemeClr val="accent6">
                  <a:lumMod val="40000"/>
                  <a:lumOff val="60000"/>
                </a:schemeClr>
              </a:solidFill>
              <a:ln>
                <a:solidFill>
                  <a:schemeClr val="dk1">
                    <a:lumMod val="25000"/>
                    <a:lumOff val="75000"/>
                  </a:schemeClr>
                </a:solidFill>
              </a:ln>
              <a:effectLst/>
            </c:spPr>
            <c:txPr>
              <a:bodyPr rot="0" spcFirstLastPara="1" vertOverflow="clip" horzOverflow="clip" vert="horz" wrap="square" lIns="36576" tIns="18288" rIns="36576" bIns="18288" anchor="ctr" anchorCtr="1">
                <a:spAutoFit/>
              </a:bodyPr>
              <a:lstStyle/>
              <a:p>
                <a:pPr>
                  <a:defRPr sz="1050" b="1" i="0" u="none" strike="noStrike" kern="1200" baseline="0">
                    <a:solidFill>
                      <a:schemeClr val="dk1">
                        <a:lumMod val="65000"/>
                        <a:lumOff val="35000"/>
                      </a:schemeClr>
                    </a:solidFill>
                    <a:latin typeface="+mn-lt"/>
                    <a:ea typeface="+mn-ea"/>
                    <a:cs typeface="+mn-cs"/>
                  </a:defRPr>
                </a:pPr>
                <a:endParaRPr lang="th-TH"/>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downArrowCallou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numRef>
              <c:f>'Scroll Bar-3'!$C$5:$N$5</c:f>
              <c:numCache>
                <c:formatCode>mmm\-yy</c:formatCode>
                <c:ptCount val="12"/>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numCache>
            </c:numRef>
          </c:cat>
          <c:val>
            <c:numRef>
              <c:f>'Scroll Bar-3'!$C$6:$N$6</c:f>
              <c:numCache>
                <c:formatCode>General</c:formatCode>
                <c:ptCount val="12"/>
                <c:pt idx="0">
                  <c:v>185</c:v>
                </c:pt>
                <c:pt idx="1">
                  <c:v>123</c:v>
                </c:pt>
                <c:pt idx="2">
                  <c:v>249</c:v>
                </c:pt>
                <c:pt idx="3">
                  <c:v>403</c:v>
                </c:pt>
                <c:pt idx="4">
                  <c:v>329</c:v>
                </c:pt>
                <c:pt idx="5">
                  <c:v>297</c:v>
                </c:pt>
                <c:pt idx="6">
                  <c:v>324</c:v>
                </c:pt>
                <c:pt idx="7">
                  <c:v>134</c:v>
                </c:pt>
                <c:pt idx="8">
                  <c:v>173</c:v>
                </c:pt>
                <c:pt idx="9">
                  <c:v>321</c:v>
                </c:pt>
                <c:pt idx="10">
                  <c:v>486</c:v>
                </c:pt>
                <c:pt idx="11">
                  <c:v>411</c:v>
                </c:pt>
              </c:numCache>
            </c:numRef>
          </c:val>
        </c:ser>
        <c:dLbls>
          <c:showLegendKey val="0"/>
          <c:showVal val="1"/>
          <c:showCatName val="0"/>
          <c:showSerName val="0"/>
          <c:showPercent val="0"/>
          <c:showBubbleSize val="0"/>
        </c:dLbls>
        <c:gapWidth val="150"/>
        <c:shape val="box"/>
        <c:axId val="259549136"/>
        <c:axId val="259549528"/>
        <c:axId val="0"/>
      </c:bar3DChart>
      <c:dateAx>
        <c:axId val="259549136"/>
        <c:scaling>
          <c:orientation val="minMax"/>
        </c:scaling>
        <c:delete val="0"/>
        <c:axPos val="b"/>
        <c:numFmt formatCode="mmm\-yy"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002060"/>
                </a:solidFill>
                <a:latin typeface="+mn-lt"/>
                <a:ea typeface="+mn-ea"/>
                <a:cs typeface="+mn-cs"/>
              </a:defRPr>
            </a:pPr>
            <a:endParaRPr lang="th-TH"/>
          </a:p>
        </c:txPr>
        <c:crossAx val="259549528"/>
        <c:crosses val="autoZero"/>
        <c:auto val="1"/>
        <c:lblOffset val="100"/>
        <c:baseTimeUnit val="months"/>
      </c:dateAx>
      <c:valAx>
        <c:axId val="25954952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rgbClr val="002060"/>
                </a:solidFill>
                <a:latin typeface="+mn-lt"/>
                <a:ea typeface="+mn-ea"/>
                <a:cs typeface="+mn-cs"/>
              </a:defRPr>
            </a:pPr>
            <a:endParaRPr lang="th-TH"/>
          </a:p>
        </c:txPr>
        <c:crossAx val="259549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h-TH"/>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solidFill>
          <a:schemeClr val="accent4">
            <a:lumMod val="20000"/>
            <a:lumOff val="80000"/>
          </a:schemeClr>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th-TH"/>
        </a:p>
      </c:txPr>
    </c:title>
    <c:autoTitleDeleted val="0"/>
    <c:plotArea>
      <c:layout/>
      <c:barChart>
        <c:barDir val="col"/>
        <c:grouping val="clustered"/>
        <c:varyColors val="0"/>
        <c:ser>
          <c:idx val="1"/>
          <c:order val="0"/>
          <c:tx>
            <c:strRef>
              <c:f>'Validation Lookup'!$G$2</c:f>
              <c:strCache>
                <c:ptCount val="1"/>
                <c:pt idx="0">
                  <c:v>Inventory</c:v>
                </c:pt>
              </c:strCache>
            </c:strRef>
          </c:tx>
          <c:spPr>
            <a:solidFill>
              <a:schemeClr val="accent2"/>
            </a:solidFill>
            <a:ln>
              <a:noFill/>
            </a:ln>
            <a:effectLst/>
          </c:spPr>
          <c:invertIfNegative val="0"/>
          <c:dLbls>
            <c:numFmt formatCode="0\ &quot;M&quot;" sourceLinked="0"/>
            <c:spPr>
              <a:solidFill>
                <a:schemeClr val="accent4"/>
              </a:solidFill>
              <a:ln>
                <a:solidFill>
                  <a:schemeClr val="dk1">
                    <a:lumMod val="25000"/>
                    <a:lumOff val="75000"/>
                  </a:schemeClr>
                </a:solidFill>
              </a:ln>
              <a:effectLst/>
            </c:spPr>
            <c:txPr>
              <a:bodyPr rot="0" spcFirstLastPara="1" vertOverflow="clip" horzOverflow="clip" vert="horz" wrap="square" lIns="36576" tIns="18288" rIns="36576" bIns="18288" anchor="ctr" anchorCtr="1">
                <a:spAutoFit/>
              </a:bodyPr>
              <a:lstStyle/>
              <a:p>
                <a:pPr>
                  <a:defRPr sz="1050" b="0" i="0" u="none" strike="noStrike" kern="1200" baseline="0">
                    <a:solidFill>
                      <a:schemeClr val="dk1">
                        <a:lumMod val="65000"/>
                        <a:lumOff val="35000"/>
                      </a:schemeClr>
                    </a:solidFill>
                    <a:latin typeface="+mn-lt"/>
                    <a:ea typeface="+mn-ea"/>
                    <a:cs typeface="+mn-cs"/>
                  </a:defRPr>
                </a:pPr>
                <a:endParaRPr lang="th-TH"/>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downArrowCallou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numRef>
              <c:f>'Validation Lookup'!$F$3:$F$8</c:f>
              <c:numCache>
                <c:formatCode>General</c:formatCode>
                <c:ptCount val="6"/>
                <c:pt idx="0">
                  <c:v>2014</c:v>
                </c:pt>
                <c:pt idx="1">
                  <c:v>2015</c:v>
                </c:pt>
                <c:pt idx="2">
                  <c:v>2016</c:v>
                </c:pt>
                <c:pt idx="3">
                  <c:v>2017</c:v>
                </c:pt>
                <c:pt idx="4">
                  <c:v>2018</c:v>
                </c:pt>
                <c:pt idx="5">
                  <c:v>2019</c:v>
                </c:pt>
              </c:numCache>
            </c:numRef>
          </c:cat>
          <c:val>
            <c:numRef>
              <c:f>'Validation Lookup'!$G$3:$G$8</c:f>
              <c:numCache>
                <c:formatCode>General</c:formatCode>
                <c:ptCount val="6"/>
                <c:pt idx="0">
                  <c:v>130</c:v>
                </c:pt>
                <c:pt idx="1">
                  <c:v>212</c:v>
                </c:pt>
                <c:pt idx="2">
                  <c:v>265</c:v>
                </c:pt>
                <c:pt idx="3">
                  <c:v>168</c:v>
                </c:pt>
                <c:pt idx="4">
                  <c:v>346</c:v>
                </c:pt>
                <c:pt idx="5">
                  <c:v>113</c:v>
                </c:pt>
              </c:numCache>
            </c:numRef>
          </c:val>
        </c:ser>
        <c:dLbls>
          <c:showLegendKey val="0"/>
          <c:showVal val="0"/>
          <c:showCatName val="0"/>
          <c:showSerName val="0"/>
          <c:showPercent val="0"/>
          <c:showBubbleSize val="0"/>
        </c:dLbls>
        <c:gapWidth val="219"/>
        <c:overlap val="-27"/>
        <c:axId val="259550704"/>
        <c:axId val="259551096"/>
      </c:barChart>
      <c:catAx>
        <c:axId val="259550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crossAx val="259551096"/>
        <c:crosses val="autoZero"/>
        <c:auto val="1"/>
        <c:lblAlgn val="ctr"/>
        <c:lblOffset val="100"/>
        <c:noMultiLvlLbl val="0"/>
      </c:catAx>
      <c:valAx>
        <c:axId val="25955109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crossAx val="2595507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h-TH"/>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Categories</a:t>
            </a:r>
            <a:r>
              <a:rPr lang="en-US" baseline="0"/>
              <a:t> by Year</a:t>
            </a:r>
            <a:endParaRPr lang="en-US"/>
          </a:p>
        </c:rich>
      </c:tx>
      <c:layout>
        <c:manualLayout>
          <c:xMode val="edge"/>
          <c:yMode val="edge"/>
          <c:x val="0.40794263998250219"/>
          <c:y val="0"/>
        </c:manualLayout>
      </c:layout>
      <c:overlay val="0"/>
      <c:spPr>
        <a:solidFill>
          <a:schemeClr val="accent4">
            <a:lumMod val="20000"/>
            <a:lumOff val="80000"/>
          </a:schemeClr>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th-TH"/>
        </a:p>
      </c:txPr>
    </c:title>
    <c:autoTitleDeleted val="0"/>
    <c:plotArea>
      <c:layout/>
      <c:barChart>
        <c:barDir val="col"/>
        <c:grouping val="clustered"/>
        <c:varyColors val="0"/>
        <c:ser>
          <c:idx val="1"/>
          <c:order val="0"/>
          <c:spPr>
            <a:solidFill>
              <a:schemeClr val="accent6">
                <a:lumMod val="60000"/>
                <a:lumOff val="40000"/>
              </a:schemeClr>
            </a:solidFill>
            <a:ln>
              <a:noFill/>
            </a:ln>
            <a:effectLst/>
          </c:spPr>
          <c:invertIfNegative val="0"/>
          <c:dPt>
            <c:idx val="1"/>
            <c:invertIfNegative val="0"/>
            <c:bubble3D val="0"/>
            <c:spPr>
              <a:solidFill>
                <a:schemeClr val="accent5">
                  <a:lumMod val="60000"/>
                  <a:lumOff val="40000"/>
                </a:schemeClr>
              </a:solidFill>
              <a:ln>
                <a:noFill/>
              </a:ln>
              <a:effectLst/>
            </c:spPr>
          </c:dPt>
          <c:dPt>
            <c:idx val="2"/>
            <c:invertIfNegative val="0"/>
            <c:bubble3D val="0"/>
            <c:spPr>
              <a:solidFill>
                <a:schemeClr val="accent4">
                  <a:lumMod val="60000"/>
                  <a:lumOff val="40000"/>
                </a:schemeClr>
              </a:solidFill>
              <a:ln>
                <a:noFill/>
              </a:ln>
              <a:effectLst/>
            </c:spPr>
          </c:dPt>
          <c:dLbls>
            <c:dLbl>
              <c:idx val="1"/>
              <c:numFmt formatCode="0\ &quot;M&quot;" sourceLinked="0"/>
              <c:spPr>
                <a:solidFill>
                  <a:schemeClr val="accent1">
                    <a:lumMod val="40000"/>
                    <a:lumOff val="60000"/>
                  </a:schemeClr>
                </a:solidFill>
                <a:ln>
                  <a:solidFill>
                    <a:schemeClr val="dk1">
                      <a:lumMod val="25000"/>
                      <a:lumOff val="75000"/>
                    </a:schemeClr>
                  </a:solidFill>
                </a:ln>
                <a:effectLst/>
              </c:spPr>
              <c:txPr>
                <a:bodyPr rot="0" spcFirstLastPara="1" vertOverflow="clip" horzOverflow="clip" vert="horz" wrap="square" lIns="36576" tIns="18288" rIns="36576" bIns="18288" anchor="ctr" anchorCtr="1">
                  <a:spAutoFit/>
                </a:bodyPr>
                <a:lstStyle/>
                <a:p>
                  <a:pPr>
                    <a:defRPr sz="1200" b="0" i="0" u="none" strike="noStrike" kern="1200" baseline="0">
                      <a:solidFill>
                        <a:schemeClr val="dk1">
                          <a:lumMod val="65000"/>
                          <a:lumOff val="35000"/>
                        </a:schemeClr>
                      </a:solidFill>
                      <a:latin typeface="+mn-lt"/>
                      <a:ea typeface="+mn-ea"/>
                      <a:cs typeface="+mn-cs"/>
                    </a:defRPr>
                  </a:pPr>
                  <a:endParaRPr lang="th-TH"/>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downArrowCallout">
                      <a:avLst/>
                    </a:prstGeom>
                    <a:noFill/>
                    <a:ln>
                      <a:noFill/>
                    </a:ln>
                  </c15:spPr>
                </c:ext>
              </c:extLst>
            </c:dLbl>
            <c:dLbl>
              <c:idx val="2"/>
              <c:numFmt formatCode="0\ &quot;M&quot;" sourceLinked="0"/>
              <c:spPr>
                <a:solidFill>
                  <a:schemeClr val="accent4">
                    <a:lumMod val="60000"/>
                    <a:lumOff val="40000"/>
                  </a:schemeClr>
                </a:solidFill>
                <a:ln>
                  <a:solidFill>
                    <a:schemeClr val="dk1">
                      <a:lumMod val="25000"/>
                      <a:lumOff val="75000"/>
                    </a:schemeClr>
                  </a:solidFill>
                </a:ln>
                <a:effectLst/>
              </c:spPr>
              <c:txPr>
                <a:bodyPr rot="0" spcFirstLastPara="1" vertOverflow="clip" horzOverflow="clip" vert="horz" wrap="square" lIns="36576" tIns="18288" rIns="36576" bIns="18288" anchor="ctr" anchorCtr="1">
                  <a:spAutoFit/>
                </a:bodyPr>
                <a:lstStyle/>
                <a:p>
                  <a:pPr>
                    <a:defRPr sz="1200" b="0" i="0" u="none" strike="noStrike" kern="1200" baseline="0">
                      <a:solidFill>
                        <a:schemeClr val="dk1">
                          <a:lumMod val="65000"/>
                          <a:lumOff val="35000"/>
                        </a:schemeClr>
                      </a:solidFill>
                      <a:latin typeface="+mn-lt"/>
                      <a:ea typeface="+mn-ea"/>
                      <a:cs typeface="+mn-cs"/>
                    </a:defRPr>
                  </a:pPr>
                  <a:endParaRPr lang="th-TH"/>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downArrowCallout">
                      <a:avLst/>
                    </a:prstGeom>
                    <a:noFill/>
                    <a:ln>
                      <a:noFill/>
                    </a:ln>
                  </c15:spPr>
                </c:ext>
              </c:extLst>
            </c:dLbl>
            <c:numFmt formatCode="0\ &quot;M&quot;" sourceLinked="0"/>
            <c:spPr>
              <a:solidFill>
                <a:schemeClr val="accent6">
                  <a:lumMod val="20000"/>
                  <a:lumOff val="80000"/>
                </a:schemeClr>
              </a:solidFill>
              <a:ln>
                <a:solidFill>
                  <a:schemeClr val="dk1">
                    <a:lumMod val="25000"/>
                    <a:lumOff val="75000"/>
                  </a:schemeClr>
                </a:solidFill>
              </a:ln>
              <a:effectLst/>
            </c:spPr>
            <c:txPr>
              <a:bodyPr rot="0" spcFirstLastPara="1" vertOverflow="clip" horzOverflow="clip" vert="horz" wrap="square" lIns="36576" tIns="18288" rIns="36576" bIns="18288" anchor="ctr" anchorCtr="1">
                <a:spAutoFit/>
              </a:bodyPr>
              <a:lstStyle/>
              <a:p>
                <a:pPr>
                  <a:defRPr sz="1200" b="0" i="0" u="none" strike="noStrike" kern="1200" baseline="0">
                    <a:solidFill>
                      <a:schemeClr val="dk1">
                        <a:lumMod val="65000"/>
                        <a:lumOff val="35000"/>
                      </a:schemeClr>
                    </a:solidFill>
                    <a:latin typeface="+mn-lt"/>
                    <a:ea typeface="+mn-ea"/>
                    <a:cs typeface="+mn-cs"/>
                  </a:defRPr>
                </a:pPr>
                <a:endParaRPr lang="th-TH"/>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downArrowCallou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'Validation Lookup'!$M$1:$O$1</c:f>
              <c:strCache>
                <c:ptCount val="3"/>
                <c:pt idx="0">
                  <c:v>Inventory</c:v>
                </c:pt>
                <c:pt idx="1">
                  <c:v>Net Sales</c:v>
                </c:pt>
                <c:pt idx="2">
                  <c:v>COGS.</c:v>
                </c:pt>
              </c:strCache>
            </c:strRef>
          </c:cat>
          <c:val>
            <c:numRef>
              <c:f>'Validation Lookup'!$M$2:$O$2</c:f>
              <c:numCache>
                <c:formatCode>General</c:formatCode>
                <c:ptCount val="3"/>
                <c:pt idx="0">
                  <c:v>346</c:v>
                </c:pt>
                <c:pt idx="1">
                  <c:v>246</c:v>
                </c:pt>
                <c:pt idx="2">
                  <c:v>132</c:v>
                </c:pt>
              </c:numCache>
            </c:numRef>
          </c:val>
        </c:ser>
        <c:dLbls>
          <c:showLegendKey val="0"/>
          <c:showVal val="0"/>
          <c:showCatName val="0"/>
          <c:showSerName val="0"/>
          <c:showPercent val="0"/>
          <c:showBubbleSize val="0"/>
        </c:dLbls>
        <c:gapWidth val="219"/>
        <c:overlap val="-27"/>
        <c:axId val="259551880"/>
        <c:axId val="259552272"/>
      </c:barChart>
      <c:catAx>
        <c:axId val="259551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th-TH"/>
          </a:p>
        </c:txPr>
        <c:crossAx val="259552272"/>
        <c:crosses val="autoZero"/>
        <c:auto val="1"/>
        <c:lblAlgn val="ctr"/>
        <c:lblOffset val="100"/>
        <c:noMultiLvlLbl val="0"/>
      </c:catAx>
      <c:valAx>
        <c:axId val="25955227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th-TH"/>
          </a:p>
        </c:txPr>
        <c:crossAx val="2595518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h-TH"/>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'Radio Buttons'!$D$2</c:f>
          <c:strCache>
            <c:ptCount val="1"/>
            <c:pt idx="0">
              <c:v>Sales Amt. by Month-2017</c:v>
            </c:pt>
          </c:strCache>
        </c:strRef>
      </c:tx>
      <c:overlay val="0"/>
      <c:spPr>
        <a:solidFill>
          <a:schemeClr val="accent5">
            <a:lumMod val="20000"/>
            <a:lumOff val="80000"/>
          </a:schemeClr>
        </a:solid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th-TH"/>
        </a:p>
      </c:txPr>
    </c:title>
    <c:autoTitleDeleted val="0"/>
    <c:plotArea>
      <c:layout/>
      <c:lineChart>
        <c:grouping val="standard"/>
        <c:varyColors val="0"/>
        <c:ser>
          <c:idx val="0"/>
          <c:order val="0"/>
          <c:tx>
            <c:strRef>
              <c:f>'Radio Buttons'!$E$3</c:f>
              <c:strCache>
                <c:ptCount val="1"/>
                <c:pt idx="0">
                  <c:v>Sales Amt.(Million)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numFmt formatCode="0\ &quot;M&quot;" sourceLinked="0"/>
            <c:spPr>
              <a:solidFill>
                <a:schemeClr val="accent4">
                  <a:lumMod val="40000"/>
                  <a:lumOff val="60000"/>
                </a:schemeClr>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th-TH"/>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'Radio Buttons'!$D$4:$D$15</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'Radio Buttons'!$E$4:$E$15</c:f>
              <c:numCache>
                <c:formatCode>General</c:formatCode>
                <c:ptCount val="12"/>
                <c:pt idx="0">
                  <c:v>363</c:v>
                </c:pt>
                <c:pt idx="1">
                  <c:v>459</c:v>
                </c:pt>
                <c:pt idx="2">
                  <c:v>264</c:v>
                </c:pt>
                <c:pt idx="3">
                  <c:v>233</c:v>
                </c:pt>
                <c:pt idx="4">
                  <c:v>329</c:v>
                </c:pt>
                <c:pt idx="5">
                  <c:v>246</c:v>
                </c:pt>
                <c:pt idx="6">
                  <c:v>465</c:v>
                </c:pt>
                <c:pt idx="7">
                  <c:v>289</c:v>
                </c:pt>
                <c:pt idx="8">
                  <c:v>408</c:v>
                </c:pt>
                <c:pt idx="9">
                  <c:v>292</c:v>
                </c:pt>
                <c:pt idx="10">
                  <c:v>494</c:v>
                </c:pt>
                <c:pt idx="11">
                  <c:v>437</c:v>
                </c:pt>
              </c:numCache>
            </c:numRef>
          </c:val>
          <c:smooth val="0"/>
        </c:ser>
        <c:dLbls>
          <c:showLegendKey val="0"/>
          <c:showVal val="0"/>
          <c:showCatName val="0"/>
          <c:showSerName val="0"/>
          <c:showPercent val="0"/>
          <c:showBubbleSize val="0"/>
        </c:dLbls>
        <c:marker val="1"/>
        <c:smooth val="0"/>
        <c:axId val="259553056"/>
        <c:axId val="259553448"/>
      </c:lineChart>
      <c:dateAx>
        <c:axId val="25955305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crossAx val="259553448"/>
        <c:crosses val="autoZero"/>
        <c:auto val="1"/>
        <c:lblOffset val="100"/>
        <c:baseTimeUnit val="months"/>
      </c:dateAx>
      <c:valAx>
        <c:axId val="25955344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crossAx val="2595530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h-TH"/>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a:t>Production by Month (Pcs)</a:t>
            </a:r>
          </a:p>
        </c:rich>
      </c:tx>
      <c:overlay val="0"/>
      <c:spPr>
        <a:solidFill>
          <a:schemeClr val="accent4">
            <a:lumMod val="20000"/>
            <a:lumOff val="80000"/>
          </a:schemeClr>
        </a:solid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th-TH"/>
        </a:p>
      </c:txPr>
    </c:title>
    <c:autoTitleDeleted val="0"/>
    <c:plotArea>
      <c:layout/>
      <c:lineChart>
        <c:grouping val="standard"/>
        <c:varyColors val="0"/>
        <c:ser>
          <c:idx val="0"/>
          <c:order val="0"/>
          <c:tx>
            <c:strRef>
              <c:f>'Check Box'!$B$3:$E$3</c:f>
              <c:strCache>
                <c:ptCount val="1"/>
                <c:pt idx="0">
                  <c:v>Plant1 Plant2 Plant3 Plant4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'Check Box'!$A$4:$A$15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'Check Box'!$F$4:$F$15</c:f>
              <c:numCache>
                <c:formatCode>_(* #,##0_);_(* \(#,##0\);_(* "-"??_);_(@_)</c:formatCode>
                <c:ptCount val="12"/>
                <c:pt idx="0">
                  <c:v>7995</c:v>
                </c:pt>
                <c:pt idx="1">
                  <c:v>7690</c:v>
                </c:pt>
                <c:pt idx="2">
                  <c:v>7050</c:v>
                </c:pt>
                <c:pt idx="3">
                  <c:v>7796</c:v>
                </c:pt>
                <c:pt idx="4">
                  <c:v>7638</c:v>
                </c:pt>
                <c:pt idx="5">
                  <c:v>7910</c:v>
                </c:pt>
                <c:pt idx="6">
                  <c:v>7870</c:v>
                </c:pt>
                <c:pt idx="7">
                  <c:v>7344</c:v>
                </c:pt>
                <c:pt idx="8">
                  <c:v>7681</c:v>
                </c:pt>
                <c:pt idx="9">
                  <c:v>7052</c:v>
                </c:pt>
                <c:pt idx="10">
                  <c:v>7606</c:v>
                </c:pt>
                <c:pt idx="11">
                  <c:v>7563</c:v>
                </c:pt>
              </c:numCache>
            </c:numRef>
          </c:val>
          <c:smooth val="0"/>
        </c:ser>
        <c:ser>
          <c:idx val="1"/>
          <c:order val="1"/>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'Check Box'!$A$4:$A$15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'Check Box'!$G$4:$G$15</c:f>
              <c:numCache>
                <c:formatCode>_(* #,##0_);_(* \(#,##0\);_(* "-"??_);_(@_)</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ser>
        <c:ser>
          <c:idx val="2"/>
          <c:order val="2"/>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'Check Box'!$A$4:$A$15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'Check Box'!$H$4:$H$15</c:f>
              <c:numCache>
                <c:formatCode>_(* #,##0_);_(* \(#,##0\);_(* "-"??_);_(@_)</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ser>
        <c:ser>
          <c:idx val="3"/>
          <c:order val="3"/>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'Check Box'!$A$4:$A$15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'Check Box'!$I$4:$I$15</c:f>
              <c:numCache>
                <c:formatCode>_(* #,##0_);_(* \(#,##0\);_(* "-"??_);_(@_)</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ser>
        <c:dLbls>
          <c:dLblPos val="t"/>
          <c:showLegendKey val="0"/>
          <c:showVal val="1"/>
          <c:showCatName val="0"/>
          <c:showSerName val="0"/>
          <c:showPercent val="0"/>
          <c:showBubbleSize val="0"/>
        </c:dLbls>
        <c:marker val="1"/>
        <c:smooth val="0"/>
        <c:axId val="259554624"/>
        <c:axId val="308731744"/>
      </c:lineChart>
      <c:catAx>
        <c:axId val="259554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002060"/>
                </a:solidFill>
                <a:latin typeface="+mn-lt"/>
                <a:ea typeface="+mn-ea"/>
                <a:cs typeface="+mn-cs"/>
              </a:defRPr>
            </a:pPr>
            <a:endParaRPr lang="th-TH"/>
          </a:p>
        </c:txPr>
        <c:crossAx val="308731744"/>
        <c:crosses val="autoZero"/>
        <c:auto val="1"/>
        <c:lblAlgn val="ctr"/>
        <c:lblOffset val="100"/>
        <c:noMultiLvlLbl val="0"/>
      </c:catAx>
      <c:valAx>
        <c:axId val="308731744"/>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rgbClr val="002060"/>
                </a:solidFill>
                <a:latin typeface="+mn-lt"/>
                <a:ea typeface="+mn-ea"/>
                <a:cs typeface="+mn-cs"/>
              </a:defRPr>
            </a:pPr>
            <a:endParaRPr lang="th-TH"/>
          </a:p>
        </c:txPr>
        <c:crossAx val="2595546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h-TH"/>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'Inventory by Category'!$G$3</c:f>
          <c:strCache>
            <c:ptCount val="1"/>
            <c:pt idx="0">
              <c:v>Inventory-Raw Material</c:v>
            </c:pt>
          </c:strCache>
        </c:strRef>
      </c:tx>
      <c:layout>
        <c:manualLayout>
          <c:xMode val="edge"/>
          <c:yMode val="edge"/>
          <c:x val="0.31016223095994472"/>
          <c:y val="3.0401737242128121E-2"/>
        </c:manualLayout>
      </c:layout>
      <c:overlay val="0"/>
      <c:spPr>
        <a:solidFill>
          <a:schemeClr val="accent4">
            <a:lumMod val="20000"/>
            <a:lumOff val="80000"/>
          </a:schemeClr>
        </a:solidFill>
        <a:ln>
          <a:noFill/>
        </a:ln>
        <a:effectLst/>
      </c:spPr>
      <c:txPr>
        <a:bodyPr rot="0" spcFirstLastPara="1" vertOverflow="ellipsis" vert="horz" wrap="square" anchor="ctr" anchorCtr="1"/>
        <a:lstStyle/>
        <a:p>
          <a:pPr>
            <a:defRPr sz="1800" b="0" i="0" u="none" strike="noStrike" kern="1200" spc="0" baseline="0">
              <a:solidFill>
                <a:srgbClr val="002060"/>
              </a:solidFill>
              <a:latin typeface="+mn-lt"/>
              <a:ea typeface="+mn-ea"/>
              <a:cs typeface="+mn-cs"/>
            </a:defRPr>
          </a:pPr>
          <a:endParaRPr lang="th-TH"/>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dPt>
            <c:idx val="12"/>
            <c:marker>
              <c:symbol val="picture"/>
              <c:spPr>
                <a:solidFill>
                  <a:srgbClr val="002060"/>
                </a:solidFill>
                <a:ln w="25400">
                  <a:noFill/>
                </a:ln>
                <a:effectLst/>
              </c:spPr>
            </c:marker>
            <c:bubble3D val="0"/>
            <c:spPr>
              <a:ln w="28575" cap="rnd">
                <a:noFill/>
                <a:round/>
              </a:ln>
              <a:effectLst/>
            </c:spPr>
          </c:dPt>
          <c:dPt>
            <c:idx val="13"/>
            <c:marker>
              <c:symbol val="picture"/>
              <c:spPr>
                <a:solidFill>
                  <a:srgbClr val="FFFF00"/>
                </a:solidFill>
                <a:ln w="25400">
                  <a:noFill/>
                </a:ln>
                <a:effectLst/>
              </c:spPr>
            </c:marker>
            <c:bubble3D val="0"/>
            <c:spPr>
              <a:ln w="28575" cap="rnd">
                <a:noFill/>
                <a:round/>
              </a:ln>
              <a:effectLst/>
            </c:spPr>
          </c:dPt>
          <c:dLbls>
            <c:dLbl>
              <c:idx val="12"/>
              <c:numFmt formatCode="0.0,,&quot;M&quot;" sourceLinked="0"/>
              <c:spPr>
                <a:solidFill>
                  <a:srgbClr val="002060"/>
                </a:solid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FFFF00"/>
                      </a:solidFill>
                      <a:latin typeface="+mn-lt"/>
                      <a:ea typeface="+mn-ea"/>
                      <a:cs typeface="+mn-cs"/>
                    </a:defRPr>
                  </a:pPr>
                  <a:endParaRPr lang="th-TH"/>
                </a:p>
              </c:txPr>
              <c:dLblPos val="ctr"/>
              <c:showLegendKey val="1"/>
              <c:showVal val="1"/>
              <c:showCatName val="1"/>
              <c:showSerName val="0"/>
              <c:showPercent val="0"/>
              <c:showBubbleSize val="0"/>
              <c:extLst>
                <c:ext xmlns:c15="http://schemas.microsoft.com/office/drawing/2012/chart" uri="{CE6537A1-D6FC-4f65-9D91-7224C49458BB}"/>
              </c:extLst>
            </c:dLbl>
            <c:dLbl>
              <c:idx val="13"/>
              <c:numFmt formatCode="0.0,,&quot;M&quot;" sourceLinked="0"/>
              <c:spPr>
                <a:solidFill>
                  <a:srgbClr val="FFFF00"/>
                </a:solid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2060"/>
                      </a:solidFill>
                      <a:latin typeface="+mn-lt"/>
                      <a:ea typeface="+mn-ea"/>
                      <a:cs typeface="+mn-cs"/>
                    </a:defRPr>
                  </a:pPr>
                  <a:endParaRPr lang="th-TH"/>
                </a:p>
              </c:txPr>
              <c:dLblPos val="ctr"/>
              <c:showLegendKey val="0"/>
              <c:showVal val="1"/>
              <c:showCatName val="1"/>
              <c:showSerName val="0"/>
              <c:showPercent val="0"/>
              <c:showBubbleSize val="0"/>
              <c:extLst>
                <c:ext xmlns:c15="http://schemas.microsoft.com/office/drawing/2012/chart" uri="{CE6537A1-D6FC-4f65-9D91-7224C49458BB}"/>
              </c:extLst>
            </c:dLbl>
            <c:numFmt formatCode="0.0,,&quot;M&quot;"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th-TH"/>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'Inventory by Category'!$F$4:$F$17</c:f>
              <c:strCache>
                <c:ptCount val="14"/>
                <c:pt idx="0">
                  <c:v>Jan</c:v>
                </c:pt>
                <c:pt idx="1">
                  <c:v>Feb</c:v>
                </c:pt>
                <c:pt idx="2">
                  <c:v>Mar</c:v>
                </c:pt>
                <c:pt idx="3">
                  <c:v>Apr</c:v>
                </c:pt>
                <c:pt idx="4">
                  <c:v>May</c:v>
                </c:pt>
                <c:pt idx="5">
                  <c:v>Jun</c:v>
                </c:pt>
                <c:pt idx="6">
                  <c:v>Jul</c:v>
                </c:pt>
                <c:pt idx="7">
                  <c:v>Aug</c:v>
                </c:pt>
                <c:pt idx="8">
                  <c:v>Sep</c:v>
                </c:pt>
                <c:pt idx="9">
                  <c:v>Oct</c:v>
                </c:pt>
                <c:pt idx="10">
                  <c:v>Nov</c:v>
                </c:pt>
                <c:pt idx="11">
                  <c:v>Dec</c:v>
                </c:pt>
                <c:pt idx="12">
                  <c:v>Average</c:v>
                </c:pt>
                <c:pt idx="13">
                  <c:v>Last Year</c:v>
                </c:pt>
              </c:strCache>
            </c:strRef>
          </c:cat>
          <c:val>
            <c:numRef>
              <c:f>'Inventory by Category'!$G$4:$G$17</c:f>
              <c:numCache>
                <c:formatCode>_(* #,##0_);_(* \(#,##0\);_(* "-"??_);_(@_)</c:formatCode>
                <c:ptCount val="14"/>
                <c:pt idx="0">
                  <c:v>143909600</c:v>
                </c:pt>
                <c:pt idx="1">
                  <c:v>139870200</c:v>
                </c:pt>
                <c:pt idx="2">
                  <c:v>133996230</c:v>
                </c:pt>
                <c:pt idx="3">
                  <c:v>154379870</c:v>
                </c:pt>
                <c:pt idx="4">
                  <c:v>148071610</c:v>
                </c:pt>
                <c:pt idx="5">
                  <c:v>144065890</c:v>
                </c:pt>
                <c:pt idx="6">
                  <c:v>144229430</c:v>
                </c:pt>
                <c:pt idx="7">
                  <c:v>144655900</c:v>
                </c:pt>
                <c:pt idx="8">
                  <c:v>145418010</c:v>
                </c:pt>
                <c:pt idx="9">
                  <c:v>143120990</c:v>
                </c:pt>
                <c:pt idx="10">
                  <c:v>133794340</c:v>
                </c:pt>
                <c:pt idx="11">
                  <c:v>138202930</c:v>
                </c:pt>
                <c:pt idx="12">
                  <c:v>142809580</c:v>
                </c:pt>
                <c:pt idx="13">
                  <c:v>145669260</c:v>
                </c:pt>
              </c:numCache>
            </c:numRef>
          </c:val>
          <c:smooth val="0"/>
        </c:ser>
        <c:dLbls>
          <c:showLegendKey val="0"/>
          <c:showVal val="0"/>
          <c:showCatName val="0"/>
          <c:showSerName val="0"/>
          <c:showPercent val="0"/>
          <c:showBubbleSize val="0"/>
        </c:dLbls>
        <c:marker val="1"/>
        <c:smooth val="0"/>
        <c:axId val="308732920"/>
        <c:axId val="308733312"/>
      </c:lineChart>
      <c:catAx>
        <c:axId val="308732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002060"/>
                </a:solidFill>
                <a:latin typeface="+mn-lt"/>
                <a:ea typeface="+mn-ea"/>
                <a:cs typeface="+mn-cs"/>
              </a:defRPr>
            </a:pPr>
            <a:endParaRPr lang="th-TH"/>
          </a:p>
        </c:txPr>
        <c:crossAx val="308733312"/>
        <c:crosses val="autoZero"/>
        <c:auto val="1"/>
        <c:lblAlgn val="ctr"/>
        <c:lblOffset val="100"/>
        <c:noMultiLvlLbl val="0"/>
      </c:catAx>
      <c:valAx>
        <c:axId val="308733312"/>
        <c:scaling>
          <c:orientation val="minMax"/>
        </c:scaling>
        <c:delete val="1"/>
        <c:axPos val="l"/>
        <c:numFmt formatCode="_(* #,##0_);_(* \(#,##0\);_(* &quot;-&quot;??_);_(@_)" sourceLinked="1"/>
        <c:majorTickMark val="none"/>
        <c:minorTickMark val="none"/>
        <c:tickLblPos val="nextTo"/>
        <c:crossAx val="308732920"/>
        <c:crosses val="autoZero"/>
        <c:crossBetween val="between"/>
        <c:majorUnit val="100000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h-TH"/>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[Public_Excel Dashboards Course Outline.xlsx]Employee Count (2)!PivotTable1</c:name>
    <c:fmtId val="2"/>
  </c:pivotSource>
  <c:chart>
    <c:autoTitleDeleted val="1"/>
    <c:pivotFmts>
      <c:pivotFmt>
        <c:idx val="0"/>
        <c:spPr>
          <a:blipFill>
            <a:blip xmlns:r="http://schemas.openxmlformats.org/officeDocument/2006/relationships" r:embed="rId3"/>
            <a:stretch>
              <a:fillRect/>
            </a:stretch>
          </a:blipFill>
          <a:ln>
            <a:noFill/>
          </a:ln>
          <a:effectLst/>
        </c:spPr>
        <c:marker>
          <c:symbol val="none"/>
        </c:marker>
        <c:dLbl>
          <c:idx val="0"/>
          <c:spPr>
            <a:solidFill>
              <a:schemeClr val="accent6">
                <a:lumMod val="60000"/>
                <a:lumOff val="40000"/>
              </a:schemeClr>
            </a:solid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th-TH"/>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blipFill>
            <a:blip xmlns:r="http://schemas.openxmlformats.org/officeDocument/2006/relationships" r:embed="rId3"/>
            <a:stretch>
              <a:fillRect/>
            </a:stretch>
          </a:blipFill>
          <a:ln>
            <a:noFill/>
          </a:ln>
          <a:effectLst/>
        </c:spPr>
        <c:marker>
          <c:symbol val="none"/>
        </c:marker>
        <c:dLbl>
          <c:idx val="0"/>
          <c:spPr>
            <a:solidFill>
              <a:schemeClr val="accent6">
                <a:lumMod val="60000"/>
                <a:lumOff val="40000"/>
              </a:schemeClr>
            </a:solid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th-TH"/>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8.9104009150661426E-2"/>
          <c:y val="8.567679040119984E-2"/>
          <c:w val="0.88589113212894133"/>
          <c:h val="0.80692385674012967"/>
        </c:manualLayout>
      </c:layout>
      <c:barChart>
        <c:barDir val="bar"/>
        <c:grouping val="clustered"/>
        <c:varyColors val="0"/>
        <c:ser>
          <c:idx val="0"/>
          <c:order val="0"/>
          <c:tx>
            <c:strRef>
              <c:f>'Employee Count (2)'!$E$3:$E$4</c:f>
              <c:strCache>
                <c:ptCount val="1"/>
                <c:pt idx="0">
                  <c:v>Total</c:v>
                </c:pt>
              </c:strCache>
            </c:strRef>
          </c:tx>
          <c:spPr>
            <a:blipFill>
              <a:blip xmlns:r="http://schemas.openxmlformats.org/officeDocument/2006/relationships" r:embed="rId3"/>
              <a:stretch>
                <a:fillRect/>
              </a:stretch>
            </a:blipFill>
            <a:ln>
              <a:noFill/>
            </a:ln>
            <a:effectLst/>
          </c:spPr>
          <c:invertIfNegative val="0"/>
          <c:pictureOptions>
            <c:pictureFormat val="stackScale"/>
          </c:pictureOptions>
          <c:dLbls>
            <c:spPr>
              <a:solidFill>
                <a:schemeClr val="accent6">
                  <a:lumMod val="60000"/>
                  <a:lumOff val="40000"/>
                </a:schemeClr>
              </a:solid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th-TH"/>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'Employee Count (2)'!$D$5:$D$11</c:f>
              <c:strCache>
                <c:ptCount val="6"/>
                <c:pt idx="0">
                  <c:v>20-24</c:v>
                </c:pt>
                <c:pt idx="1">
                  <c:v>25-29</c:v>
                </c:pt>
                <c:pt idx="2">
                  <c:v>30-34</c:v>
                </c:pt>
                <c:pt idx="3">
                  <c:v>35-39</c:v>
                </c:pt>
                <c:pt idx="4">
                  <c:v>40-44</c:v>
                </c:pt>
                <c:pt idx="5">
                  <c:v>45-50</c:v>
                </c:pt>
              </c:strCache>
            </c:strRef>
          </c:cat>
          <c:val>
            <c:numRef>
              <c:f>'Employee Count (2)'!$E$5:$E$11</c:f>
              <c:numCache>
                <c:formatCode>General</c:formatCode>
                <c:ptCount val="6"/>
                <c:pt idx="0">
                  <c:v>19</c:v>
                </c:pt>
                <c:pt idx="1">
                  <c:v>14</c:v>
                </c:pt>
                <c:pt idx="2">
                  <c:v>19</c:v>
                </c:pt>
                <c:pt idx="3">
                  <c:v>17</c:v>
                </c:pt>
                <c:pt idx="4">
                  <c:v>13</c:v>
                </c:pt>
                <c:pt idx="5">
                  <c:v>17</c:v>
                </c:pt>
              </c:numCache>
            </c:numRef>
          </c:val>
        </c:ser>
        <c:dLbls>
          <c:dLblPos val="outEnd"/>
          <c:showLegendKey val="0"/>
          <c:showVal val="1"/>
          <c:showCatName val="0"/>
          <c:showSerName val="0"/>
          <c:showPercent val="0"/>
          <c:showBubbleSize val="0"/>
        </c:dLbls>
        <c:gapWidth val="0"/>
        <c:overlap val="-1"/>
        <c:axId val="308734488"/>
        <c:axId val="308734880"/>
      </c:barChart>
      <c:catAx>
        <c:axId val="3087344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th-TH"/>
          </a:p>
        </c:txPr>
        <c:crossAx val="308734880"/>
        <c:crosses val="autoZero"/>
        <c:auto val="1"/>
        <c:lblAlgn val="ctr"/>
        <c:lblOffset val="100"/>
        <c:noMultiLvlLbl val="0"/>
      </c:catAx>
      <c:valAx>
        <c:axId val="308734880"/>
        <c:scaling>
          <c:orientation val="minMax"/>
        </c:scaling>
        <c:delete val="1"/>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3087344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h-TH"/>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[Public_Excel Dashboards Course Outline.xlsx]Employee Count!PivotTable1</c:name>
    <c:fmtId val="2"/>
  </c:pivotSource>
  <c:chart>
    <c:autoTitleDeleted val="1"/>
    <c:pivotFmts>
      <c:pivotFmt>
        <c:idx val="0"/>
        <c:spPr>
          <a:blipFill>
            <a:blip xmlns:r="http://schemas.openxmlformats.org/officeDocument/2006/relationships" r:embed="rId3"/>
            <a:stretch>
              <a:fillRect/>
            </a:stretch>
          </a:blipFill>
          <a:ln>
            <a:noFill/>
          </a:ln>
          <a:effectLst/>
        </c:spPr>
        <c:marker>
          <c:symbol val="none"/>
        </c:marker>
        <c:dLbl>
          <c:idx val="0"/>
          <c:spPr>
            <a:solidFill>
              <a:schemeClr val="accent6">
                <a:lumMod val="60000"/>
                <a:lumOff val="40000"/>
              </a:schemeClr>
            </a:solid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th-TH"/>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blipFill>
            <a:blip xmlns:r="http://schemas.openxmlformats.org/officeDocument/2006/relationships" r:embed="rId3"/>
            <a:stretch>
              <a:fillRect/>
            </a:stretch>
          </a:blipFill>
          <a:ln>
            <a:noFill/>
          </a:ln>
          <a:effectLst/>
        </c:spPr>
        <c:marker>
          <c:symbol val="none"/>
        </c:marker>
        <c:dLbl>
          <c:idx val="0"/>
          <c:spPr>
            <a:solidFill>
              <a:schemeClr val="accent6">
                <a:lumMod val="60000"/>
                <a:lumOff val="40000"/>
              </a:schemeClr>
            </a:solid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th-TH"/>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8.9104009150661426E-2"/>
          <c:y val="8.567679040119984E-2"/>
          <c:w val="0.88589113212894133"/>
          <c:h val="0.80692385674012967"/>
        </c:manualLayout>
      </c:layout>
      <c:barChart>
        <c:barDir val="bar"/>
        <c:grouping val="clustered"/>
        <c:varyColors val="0"/>
        <c:ser>
          <c:idx val="0"/>
          <c:order val="0"/>
          <c:tx>
            <c:strRef>
              <c:f>'Employee Count'!$E$3:$E$4</c:f>
              <c:strCache>
                <c:ptCount val="1"/>
                <c:pt idx="0">
                  <c:v>Total</c:v>
                </c:pt>
              </c:strCache>
            </c:strRef>
          </c:tx>
          <c:spPr>
            <a:blipFill>
              <a:blip xmlns:r="http://schemas.openxmlformats.org/officeDocument/2006/relationships" r:embed="rId3"/>
              <a:stretch>
                <a:fillRect/>
              </a:stretch>
            </a:blipFill>
            <a:ln>
              <a:noFill/>
            </a:ln>
            <a:effectLst/>
          </c:spPr>
          <c:invertIfNegative val="0"/>
          <c:pictureOptions>
            <c:pictureFormat val="stackScale"/>
          </c:pictureOptions>
          <c:dLbls>
            <c:spPr>
              <a:solidFill>
                <a:schemeClr val="accent6">
                  <a:lumMod val="60000"/>
                  <a:lumOff val="40000"/>
                </a:schemeClr>
              </a:solid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th-TH"/>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'Employee Count'!$D$5:$D$11</c:f>
              <c:strCache>
                <c:ptCount val="6"/>
                <c:pt idx="0">
                  <c:v>20-24</c:v>
                </c:pt>
                <c:pt idx="1">
                  <c:v>25-29</c:v>
                </c:pt>
                <c:pt idx="2">
                  <c:v>30-34</c:v>
                </c:pt>
                <c:pt idx="3">
                  <c:v>35-39</c:v>
                </c:pt>
                <c:pt idx="4">
                  <c:v>40-44</c:v>
                </c:pt>
                <c:pt idx="5">
                  <c:v>45-50</c:v>
                </c:pt>
              </c:strCache>
            </c:strRef>
          </c:cat>
          <c:val>
            <c:numRef>
              <c:f>'Employee Count'!$E$5:$E$11</c:f>
              <c:numCache>
                <c:formatCode>General</c:formatCode>
                <c:ptCount val="6"/>
                <c:pt idx="0">
                  <c:v>19</c:v>
                </c:pt>
                <c:pt idx="1">
                  <c:v>14</c:v>
                </c:pt>
                <c:pt idx="2">
                  <c:v>19</c:v>
                </c:pt>
                <c:pt idx="3">
                  <c:v>17</c:v>
                </c:pt>
                <c:pt idx="4">
                  <c:v>13</c:v>
                </c:pt>
                <c:pt idx="5">
                  <c:v>17</c:v>
                </c:pt>
              </c:numCache>
            </c:numRef>
          </c:val>
        </c:ser>
        <c:dLbls>
          <c:dLblPos val="outEnd"/>
          <c:showLegendKey val="0"/>
          <c:showVal val="1"/>
          <c:showCatName val="0"/>
          <c:showSerName val="0"/>
          <c:showPercent val="0"/>
          <c:showBubbleSize val="0"/>
        </c:dLbls>
        <c:gapWidth val="0"/>
        <c:overlap val="-1"/>
        <c:axId val="308735664"/>
        <c:axId val="308736056"/>
      </c:barChart>
      <c:catAx>
        <c:axId val="3087356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th-TH"/>
          </a:p>
        </c:txPr>
        <c:crossAx val="308736056"/>
        <c:crosses val="autoZero"/>
        <c:auto val="1"/>
        <c:lblAlgn val="ctr"/>
        <c:lblOffset val="100"/>
        <c:noMultiLvlLbl val="0"/>
      </c:catAx>
      <c:valAx>
        <c:axId val="308736056"/>
        <c:scaling>
          <c:orientation val="minMax"/>
        </c:scaling>
        <c:delete val="1"/>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3087356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h-TH"/>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[Public_Excel Dashboards Course Outline.xlsx]Data!PivotTable22</c:name>
    <c:fmtId val="2"/>
  </c:pivotSource>
  <c:chart>
    <c:autoTitleDeleted val="0"/>
    <c:pivotFmts>
      <c:pivotFmt>
        <c:idx val="0"/>
        <c:spPr>
          <a:solidFill>
            <a:schemeClr val="accent1"/>
          </a:solidFill>
          <a:ln w="28575" cap="rnd">
            <a:solidFill>
              <a:schemeClr val="accent1"/>
            </a:solidFill>
            <a:round/>
          </a:ln>
          <a:effectLst/>
        </c:spPr>
        <c:marker>
          <c:symbol val="none"/>
        </c:marker>
      </c:pivotFmt>
      <c:pivotFmt>
        <c:idx val="1"/>
        <c:spPr>
          <a:solidFill>
            <a:schemeClr val="accent1"/>
          </a:solidFill>
          <a:ln w="28575" cap="rnd">
            <a:solidFill>
              <a:schemeClr val="accent1"/>
            </a:solidFill>
            <a:round/>
          </a:ln>
          <a:effectLst/>
        </c:spPr>
        <c:marker>
          <c:symbol val="none"/>
        </c:marker>
      </c:pivotFmt>
      <c:pivotFmt>
        <c:idx val="2"/>
        <c:spPr>
          <a:solidFill>
            <a:schemeClr val="accent1"/>
          </a:solidFill>
          <a:ln w="28575" cap="rnd">
            <a:solidFill>
              <a:schemeClr val="accent1"/>
            </a:solidFill>
            <a:round/>
          </a:ln>
          <a:effectLst/>
        </c:spPr>
        <c:marker>
          <c:symbol val="none"/>
        </c:marker>
      </c:pivotFmt>
      <c:pivotFmt>
        <c:idx val="3"/>
        <c:spPr>
          <a:solidFill>
            <a:schemeClr val="accent1"/>
          </a:solidFill>
          <a:ln w="28575" cap="rnd">
            <a:solidFill>
              <a:schemeClr val="accent1"/>
            </a:solidFill>
            <a:round/>
          </a:ln>
          <a:effectLst/>
        </c:spPr>
        <c:marker>
          <c:symbol val="none"/>
        </c:marker>
      </c:pivotFmt>
      <c:pivotFmt>
        <c:idx val="4"/>
        <c:spPr>
          <a:ln w="28575" cap="rnd">
            <a:solidFill>
              <a:schemeClr val="accent1"/>
            </a:solidFill>
            <a:round/>
          </a:ln>
          <a:effectLst/>
        </c:spPr>
        <c:marker>
          <c:symbol val="none"/>
        </c:marker>
      </c:pivotFmt>
      <c:pivotFmt>
        <c:idx val="5"/>
        <c:spPr>
          <a:ln w="28575" cap="rnd">
            <a:solidFill>
              <a:schemeClr val="accent1"/>
            </a:solidFill>
            <a:round/>
          </a:ln>
          <a:effectLst/>
        </c:spPr>
        <c:marker>
          <c:symbol val="none"/>
        </c:marker>
      </c:pivotFmt>
      <c:pivotFmt>
        <c:idx val="6"/>
        <c:spPr>
          <a:ln w="28575" cap="rnd">
            <a:solidFill>
              <a:schemeClr val="accent1"/>
            </a:solidFill>
            <a:round/>
          </a:ln>
          <a:effectLst/>
        </c:spPr>
        <c:marker>
          <c:symbol val="none"/>
        </c:marker>
      </c:pivotFmt>
      <c:pivotFmt>
        <c:idx val="7"/>
        <c:spPr>
          <a:ln w="28575" cap="rnd">
            <a:solidFill>
              <a:schemeClr val="accent1"/>
            </a:solidFill>
            <a:round/>
          </a:ln>
          <a:effectLst/>
        </c:spPr>
        <c:marker>
          <c:symbol val="none"/>
        </c:marker>
      </c:pivotFmt>
      <c:pivotFmt>
        <c:idx val="8"/>
        <c:spPr>
          <a:solidFill>
            <a:schemeClr val="accent1"/>
          </a:solidFill>
          <a:ln w="28575" cap="rnd">
            <a:solidFill>
              <a:schemeClr val="accent1"/>
            </a:solidFill>
            <a:round/>
          </a:ln>
          <a:effectLst/>
        </c:spPr>
        <c:marker>
          <c:symbol val="none"/>
        </c:marker>
      </c:pivotFmt>
    </c:pivotFmts>
    <c:plotArea>
      <c:layout/>
      <c:lineChart>
        <c:grouping val="standard"/>
        <c:varyColors val="0"/>
        <c:ser>
          <c:idx val="0"/>
          <c:order val="0"/>
          <c:tx>
            <c:strRef>
              <c:f>Data!$H$12:$H$13</c:f>
              <c:strCache>
                <c:ptCount val="1"/>
                <c:pt idx="0">
                  <c:v>Cloth bag</c:v>
                </c:pt>
              </c:strCache>
            </c:strRef>
          </c:tx>
          <c:spPr>
            <a:ln w="28575" cap="rnd">
              <a:solidFill>
                <a:schemeClr val="accent1"/>
              </a:solidFill>
              <a:round/>
            </a:ln>
            <a:effectLst/>
          </c:spPr>
          <c:marker>
            <c:symbol val="none"/>
          </c:marker>
          <c:cat>
            <c:strRef>
              <c:f>Data!$G$14:$G$26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Data!$H$14:$H$26</c:f>
              <c:numCache>
                <c:formatCode>General</c:formatCode>
                <c:ptCount val="12"/>
                <c:pt idx="0">
                  <c:v>1500</c:v>
                </c:pt>
                <c:pt idx="1">
                  <c:v>32250</c:v>
                </c:pt>
                <c:pt idx="2">
                  <c:v>2400</c:v>
                </c:pt>
                <c:pt idx="3">
                  <c:v>30900</c:v>
                </c:pt>
                <c:pt idx="4">
                  <c:v>48300</c:v>
                </c:pt>
                <c:pt idx="5">
                  <c:v>45000</c:v>
                </c:pt>
                <c:pt idx="6">
                  <c:v>59100</c:v>
                </c:pt>
                <c:pt idx="7">
                  <c:v>27750</c:v>
                </c:pt>
                <c:pt idx="8">
                  <c:v>39000</c:v>
                </c:pt>
                <c:pt idx="9">
                  <c:v>51000</c:v>
                </c:pt>
                <c:pt idx="10">
                  <c:v>42000</c:v>
                </c:pt>
                <c:pt idx="11">
                  <c:v>43500</c:v>
                </c:pt>
              </c:numCache>
            </c:numRef>
          </c:val>
          <c:smooth val="0"/>
        </c:ser>
        <c:ser>
          <c:idx val="1"/>
          <c:order val="1"/>
          <c:tx>
            <c:strRef>
              <c:f>Data!$I$12:$I$13</c:f>
              <c:strCache>
                <c:ptCount val="1"/>
                <c:pt idx="0">
                  <c:v>Leather bag</c:v>
                </c:pt>
              </c:strCache>
            </c:strRef>
          </c:tx>
          <c:spPr>
            <a:ln w="28575" cap="rnd">
              <a:solidFill>
                <a:schemeClr val="accent2"/>
              </a:solidFill>
              <a:round/>
            </a:ln>
            <a:effectLst/>
          </c:spPr>
          <c:marker>
            <c:symbol val="none"/>
          </c:marker>
          <c:cat>
            <c:strRef>
              <c:f>Data!$G$14:$G$26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Data!$I$14:$I$26</c:f>
              <c:numCache>
                <c:formatCode>General</c:formatCode>
                <c:ptCount val="12"/>
                <c:pt idx="0">
                  <c:v>12500</c:v>
                </c:pt>
                <c:pt idx="1">
                  <c:v>36000</c:v>
                </c:pt>
                <c:pt idx="2">
                  <c:v>3750</c:v>
                </c:pt>
                <c:pt idx="3">
                  <c:v>45500</c:v>
                </c:pt>
                <c:pt idx="4">
                  <c:v>72750</c:v>
                </c:pt>
                <c:pt idx="5">
                  <c:v>28000</c:v>
                </c:pt>
                <c:pt idx="6">
                  <c:v>96000</c:v>
                </c:pt>
                <c:pt idx="7">
                  <c:v>63250</c:v>
                </c:pt>
                <c:pt idx="8">
                  <c:v>92500</c:v>
                </c:pt>
                <c:pt idx="9">
                  <c:v>80000</c:v>
                </c:pt>
                <c:pt idx="10">
                  <c:v>72500</c:v>
                </c:pt>
                <c:pt idx="11">
                  <c:v>75000</c:v>
                </c:pt>
              </c:numCache>
            </c:numRef>
          </c:val>
          <c:smooth val="0"/>
        </c:ser>
        <c:ser>
          <c:idx val="2"/>
          <c:order val="2"/>
          <c:tx>
            <c:strRef>
              <c:f>Data!$J$12:$J$13</c:f>
              <c:strCache>
                <c:ptCount val="1"/>
                <c:pt idx="0">
                  <c:v>Leather shoes</c:v>
                </c:pt>
              </c:strCache>
            </c:strRef>
          </c:tx>
          <c:spPr>
            <a:ln w="28575" cap="rnd">
              <a:solidFill>
                <a:schemeClr val="accent3"/>
              </a:solidFill>
              <a:round/>
            </a:ln>
            <a:effectLst/>
          </c:spPr>
          <c:marker>
            <c:symbol val="none"/>
          </c:marker>
          <c:cat>
            <c:strRef>
              <c:f>Data!$G$14:$G$26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Data!$J$14:$J$26</c:f>
              <c:numCache>
                <c:formatCode>General</c:formatCode>
                <c:ptCount val="12"/>
                <c:pt idx="0">
                  <c:v>10500</c:v>
                </c:pt>
                <c:pt idx="1">
                  <c:v>92700</c:v>
                </c:pt>
                <c:pt idx="2">
                  <c:v>9600</c:v>
                </c:pt>
                <c:pt idx="3">
                  <c:v>104400</c:v>
                </c:pt>
                <c:pt idx="4">
                  <c:v>104100</c:v>
                </c:pt>
                <c:pt idx="5">
                  <c:v>166500</c:v>
                </c:pt>
                <c:pt idx="6">
                  <c:v>236100</c:v>
                </c:pt>
                <c:pt idx="7">
                  <c:v>298200</c:v>
                </c:pt>
                <c:pt idx="8">
                  <c:v>87000</c:v>
                </c:pt>
                <c:pt idx="9">
                  <c:v>96000</c:v>
                </c:pt>
                <c:pt idx="10">
                  <c:v>90000</c:v>
                </c:pt>
                <c:pt idx="11">
                  <c:v>84000</c:v>
                </c:pt>
              </c:numCache>
            </c:numRef>
          </c:val>
          <c:smooth val="0"/>
        </c:ser>
        <c:ser>
          <c:idx val="3"/>
          <c:order val="3"/>
          <c:tx>
            <c:strRef>
              <c:f>Data!$K$12:$K$13</c:f>
              <c:strCache>
                <c:ptCount val="1"/>
                <c:pt idx="0">
                  <c:v>Sneakers</c:v>
                </c:pt>
              </c:strCache>
            </c:strRef>
          </c:tx>
          <c:spPr>
            <a:ln w="28575" cap="rnd">
              <a:solidFill>
                <a:schemeClr val="accent4"/>
              </a:solidFill>
              <a:round/>
            </a:ln>
            <a:effectLst/>
          </c:spPr>
          <c:marker>
            <c:symbol val="none"/>
          </c:marker>
          <c:cat>
            <c:strRef>
              <c:f>Data!$G$14:$G$26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Data!$K$14:$K$26</c:f>
              <c:numCache>
                <c:formatCode>General</c:formatCode>
                <c:ptCount val="12"/>
                <c:pt idx="0">
                  <c:v>18000</c:v>
                </c:pt>
                <c:pt idx="1">
                  <c:v>77940</c:v>
                </c:pt>
                <c:pt idx="2">
                  <c:v>8640</c:v>
                </c:pt>
                <c:pt idx="3">
                  <c:v>53100</c:v>
                </c:pt>
                <c:pt idx="4">
                  <c:v>78840</c:v>
                </c:pt>
                <c:pt idx="5">
                  <c:v>28080</c:v>
                </c:pt>
                <c:pt idx="6">
                  <c:v>57960</c:v>
                </c:pt>
                <c:pt idx="7">
                  <c:v>41580</c:v>
                </c:pt>
                <c:pt idx="8">
                  <c:v>45000</c:v>
                </c:pt>
                <c:pt idx="9">
                  <c:v>64800</c:v>
                </c:pt>
                <c:pt idx="10">
                  <c:v>61200</c:v>
                </c:pt>
                <c:pt idx="11">
                  <c:v>55800</c:v>
                </c:pt>
              </c:numCache>
            </c:numRef>
          </c:val>
          <c:smooth val="0"/>
        </c:ser>
        <c:dLbls>
          <c:showLegendKey val="0"/>
          <c:showVal val="0"/>
          <c:showCatName val="0"/>
          <c:showSerName val="0"/>
          <c:showPercent val="0"/>
          <c:showBubbleSize val="0"/>
        </c:dLbls>
        <c:smooth val="0"/>
        <c:axId val="264230160"/>
        <c:axId val="264230552"/>
      </c:lineChart>
      <c:catAx>
        <c:axId val="264230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crossAx val="264230552"/>
        <c:crosses val="autoZero"/>
        <c:auto val="1"/>
        <c:lblAlgn val="ctr"/>
        <c:lblOffset val="100"/>
        <c:noMultiLvlLbl val="0"/>
      </c:catAx>
      <c:valAx>
        <c:axId val="2642305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crossAx val="26423016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h-TH"/>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withinLinear" id="19">
  <a:schemeClr val="accent6"/>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2.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B$4" horiz="1" max="9" min="1" page="10" val="5"/>
</file>

<file path=xl/ctrlProps/ctrlProp2.xml><?xml version="1.0" encoding="utf-8"?>
<formControlPr xmlns="http://schemas.microsoft.com/office/spreadsheetml/2009/9/main" objectType="Scroll" dx="22" fmlaLink="$D$2" horiz="1" max="12" min="1" page="10"/>
</file>

<file path=xl/ctrlProps/ctrlProp3.xml><?xml version="1.0" encoding="utf-8"?>
<formControlPr xmlns="http://schemas.microsoft.com/office/spreadsheetml/2009/9/main" objectType="Scroll" dx="22" fmlaLink="$B$4" horiz="1" inc="12" max="72" min="1" page="10"/>
</file>

<file path=xl/ctrlProps/ctrlProp4.xml><?xml version="1.0" encoding="utf-8"?>
<formControlPr xmlns="http://schemas.microsoft.com/office/spreadsheetml/2009/9/main" objectType="Radio" firstButton="1" fmlaLink="$C$2"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CheckBox" checked="Checked" fmlaLink="$F$3" lockText="1" noThreeD="1"/>
</file>

<file path=xl/ctrlProps/ctrlProp10.xml><?xml version="1.0" encoding="utf-8"?>
<formControlPr xmlns="http://schemas.microsoft.com/office/spreadsheetml/2009/9/main" objectType="CheckBox" fmlaLink="$G$3" lockText="1" noThreeD="1"/>
</file>

<file path=xl/ctrlProps/ctrlProp11.xml><?xml version="1.0" encoding="utf-8"?>
<formControlPr xmlns="http://schemas.microsoft.com/office/spreadsheetml/2009/9/main" objectType="CheckBox" fmlaLink="$H$3" lockText="1" noThreeD="1"/>
</file>

<file path=xl/ctrlProps/ctrlProp12.xml><?xml version="1.0" encoding="utf-8"?>
<formControlPr xmlns="http://schemas.microsoft.com/office/spreadsheetml/2009/9/main" objectType="CheckBox" fmlaLink="$I$3"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INDEX Outline'!A1"/><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hyperlink" Target="#'INDEX Outline'!A1"/><Relationship Id="rId4"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hyperlink" Target="#'INDEX Outline'!A1"/><Relationship Id="rId4" Type="http://schemas.openxmlformats.org/officeDocument/2006/relationships/chart" Target="../charts/chart9.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hyperlink" Target="#'INDEX Outline'!A1"/></Relationships>
</file>

<file path=xl/drawings/_rels/drawing7.xml.rels><?xml version="1.0" encoding="UTF-8" standalone="yes"?>
<Relationships xmlns="http://schemas.openxmlformats.org/package/2006/relationships"><Relationship Id="rId2" Type="http://schemas.openxmlformats.org/officeDocument/2006/relationships/hyperlink" Target="#'INDEX Outline'!A1"/><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2" Type="http://schemas.openxmlformats.org/officeDocument/2006/relationships/hyperlink" Target="#'INDEX Outline'!A1"/><Relationship Id="rId1"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2" Type="http://schemas.openxmlformats.org/officeDocument/2006/relationships/hyperlink" Target="#'INDEX Outline'!A1"/><Relationship Id="rId1"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4" Type="http://schemas.openxmlformats.org/officeDocument/2006/relationships/hyperlink" Target="#'INDEX Outline'!A1"/></Relationships>
</file>

<file path=xl/drawings/_rels/drawing11.xml.rels><?xml version="1.0" encoding="UTF-8" standalone="yes"?>
<Relationships xmlns="http://schemas.openxmlformats.org/package/2006/relationships"><Relationship Id="rId2" Type="http://schemas.openxmlformats.org/officeDocument/2006/relationships/hyperlink" Target="#'INDEX Outline'!A1"/><Relationship Id="rId1" Type="http://schemas.openxmlformats.org/officeDocument/2006/relationships/chart" Target="../charts/chart19.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4" Type="http://schemas.openxmlformats.org/officeDocument/2006/relationships/hyperlink" Target="#'INDEX Outline'!A1"/></Relationships>
</file>

<file path=xl/drawings/_rels/drawing13.xml.rels><?xml version="1.0" encoding="UTF-8" standalone="yes"?>
<Relationships xmlns="http://schemas.openxmlformats.org/package/2006/relationships"><Relationship Id="rId1" Type="http://schemas.openxmlformats.org/officeDocument/2006/relationships/hyperlink" Target="#'INDEX Outline'!A1"/></Relationships>
</file>

<file path=xl/drawings/_rels/drawing14.xml.rels><?xml version="1.0" encoding="UTF-8" standalone="yes"?>
<Relationships xmlns="http://schemas.openxmlformats.org/package/2006/relationships"><Relationship Id="rId2" Type="http://schemas.openxmlformats.org/officeDocument/2006/relationships/hyperlink" Target="#'INDEX Outline'!A1"/><Relationship Id="rId1" Type="http://schemas.openxmlformats.org/officeDocument/2006/relationships/chart" Target="../charts/chart23.xml"/></Relationships>
</file>

<file path=xl/drawings/_rels/drawing15.xml.rels><?xml version="1.0" encoding="UTF-8" standalone="yes"?>
<Relationships xmlns="http://schemas.openxmlformats.org/package/2006/relationships"><Relationship Id="rId2" Type="http://schemas.openxmlformats.org/officeDocument/2006/relationships/hyperlink" Target="#'INDEX Outline'!A1"/><Relationship Id="rId1" Type="http://schemas.openxmlformats.org/officeDocument/2006/relationships/chart" Target="../charts/chart24.xml"/></Relationships>
</file>

<file path=xl/drawings/_rels/drawing16.xml.rels><?xml version="1.0" encoding="UTF-8" standalone="yes"?>
<Relationships xmlns="http://schemas.openxmlformats.org/package/2006/relationships"><Relationship Id="rId3" Type="http://schemas.openxmlformats.org/officeDocument/2006/relationships/hyperlink" Target="#'INDEX Outline'!A1"/><Relationship Id="rId2" Type="http://schemas.openxmlformats.org/officeDocument/2006/relationships/image" Target="../media/image3.emf"/><Relationship Id="rId1" Type="http://schemas.openxmlformats.org/officeDocument/2006/relationships/chart" Target="../charts/chart25.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5" Type="http://schemas.openxmlformats.org/officeDocument/2006/relationships/hyperlink" Target="#'INDEX Outline'!A1"/><Relationship Id="rId4" Type="http://schemas.openxmlformats.org/officeDocument/2006/relationships/chart" Target="../charts/chart29.xml"/></Relationships>
</file>

<file path=xl/drawings/_rels/drawing18.xml.rels><?xml version="1.0" encoding="UTF-8" standalone="yes"?>
<Relationships xmlns="http://schemas.openxmlformats.org/package/2006/relationships"><Relationship Id="rId2" Type="http://schemas.openxmlformats.org/officeDocument/2006/relationships/hyperlink" Target="#'INDEX Outline'!A1"/><Relationship Id="rId1" Type="http://schemas.openxmlformats.org/officeDocument/2006/relationships/chart" Target="../charts/chart30.xml"/></Relationships>
</file>

<file path=xl/drawings/_rels/drawing19.xml.rels><?xml version="1.0" encoding="UTF-8" standalone="yes"?>
<Relationships xmlns="http://schemas.openxmlformats.org/package/2006/relationships"><Relationship Id="rId1" Type="http://schemas.openxmlformats.org/officeDocument/2006/relationships/hyperlink" Target="#'INDEX Outline'!A1"/></Relationships>
</file>

<file path=xl/drawings/_rels/drawing20.xml.rels><?xml version="1.0" encoding="UTF-8" standalone="yes"?>
<Relationships xmlns="http://schemas.openxmlformats.org/package/2006/relationships"><Relationship Id="rId2" Type="http://schemas.openxmlformats.org/officeDocument/2006/relationships/hyperlink" Target="#'INDEX Outline'!A1"/><Relationship Id="rId1" Type="http://schemas.openxmlformats.org/officeDocument/2006/relationships/chart" Target="../charts/chart31.xml"/></Relationships>
</file>

<file path=xl/drawings/_rels/drawing21.xml.rels><?xml version="1.0" encoding="UTF-8" standalone="yes"?>
<Relationships xmlns="http://schemas.openxmlformats.org/package/2006/relationships"><Relationship Id="rId2" Type="http://schemas.openxmlformats.org/officeDocument/2006/relationships/hyperlink" Target="#'INDEX Outline'!A1"/><Relationship Id="rId1" Type="http://schemas.openxmlformats.org/officeDocument/2006/relationships/chart" Target="../charts/chart32.xml"/></Relationships>
</file>

<file path=xl/drawings/_rels/drawing22.xml.rels><?xml version="1.0" encoding="UTF-8" standalone="yes"?>
<Relationships xmlns="http://schemas.openxmlformats.org/package/2006/relationships"><Relationship Id="rId1" Type="http://schemas.openxmlformats.org/officeDocument/2006/relationships/hyperlink" Target="#'INDEX Outline'!A1"/></Relationships>
</file>

<file path=xl/drawings/_rels/drawing23.xml.rels><?xml version="1.0" encoding="UTF-8" standalone="yes"?>
<Relationships xmlns="http://schemas.openxmlformats.org/package/2006/relationships"><Relationship Id="rId1" Type="http://schemas.openxmlformats.org/officeDocument/2006/relationships/hyperlink" Target="#'INDEX Outline'!A1"/></Relationships>
</file>

<file path=xl/drawings/_rels/drawing24.xml.rels><?xml version="1.0" encoding="UTF-8" standalone="yes"?>
<Relationships xmlns="http://schemas.openxmlformats.org/package/2006/relationships"><Relationship Id="rId1" Type="http://schemas.openxmlformats.org/officeDocument/2006/relationships/hyperlink" Target="#'INDEX Outline'!A1"/></Relationships>
</file>

<file path=xl/drawings/_rels/drawing25.xml.rels><?xml version="1.0" encoding="UTF-8" standalone="yes"?>
<Relationships xmlns="http://schemas.openxmlformats.org/package/2006/relationships"><Relationship Id="rId1" Type="http://schemas.openxmlformats.org/officeDocument/2006/relationships/hyperlink" Target="#'INDEX Outline'!A1"/></Relationships>
</file>

<file path=xl/drawings/_rels/drawing26.xml.rels><?xml version="1.0" encoding="UTF-8" standalone="yes"?>
<Relationships xmlns="http://schemas.openxmlformats.org/package/2006/relationships"><Relationship Id="rId1" Type="http://schemas.openxmlformats.org/officeDocument/2006/relationships/hyperlink" Target="#'INDEX Outline'!A1"/></Relationships>
</file>

<file path=xl/drawings/_rels/drawing27.xml.rels><?xml version="1.0" encoding="UTF-8" standalone="yes"?>
<Relationships xmlns="http://schemas.openxmlformats.org/package/2006/relationships"><Relationship Id="rId1" Type="http://schemas.openxmlformats.org/officeDocument/2006/relationships/hyperlink" Target="#'INDEX Outline'!A1"/></Relationships>
</file>

<file path=xl/drawings/_rels/drawing28.xml.rels><?xml version="1.0" encoding="UTF-8" standalone="yes"?>
<Relationships xmlns="http://schemas.openxmlformats.org/package/2006/relationships"><Relationship Id="rId2" Type="http://schemas.openxmlformats.org/officeDocument/2006/relationships/hyperlink" Target="#'INDEX Outline'!A1"/><Relationship Id="rId1" Type="http://schemas.openxmlformats.org/officeDocument/2006/relationships/image" Target="../media/image7.png"/></Relationships>
</file>

<file path=xl/drawings/_rels/drawing29.xml.rels><?xml version="1.0" encoding="UTF-8" standalone="yes"?>
<Relationships xmlns="http://schemas.openxmlformats.org/package/2006/relationships"><Relationship Id="rId2" Type="http://schemas.openxmlformats.org/officeDocument/2006/relationships/hyperlink" Target="#'INDEX Outline'!A1"/><Relationship Id="rId1" Type="http://schemas.openxmlformats.org/officeDocument/2006/relationships/chart" Target="../charts/chart33.xml"/></Relationships>
</file>

<file path=xl/drawings/_rels/drawing30.xml.rels><?xml version="1.0" encoding="UTF-8" standalone="yes"?>
<Relationships xmlns="http://schemas.openxmlformats.org/package/2006/relationships"><Relationship Id="rId2" Type="http://schemas.openxmlformats.org/officeDocument/2006/relationships/hyperlink" Target="#'INDEX Outline'!A1"/><Relationship Id="rId1" Type="http://schemas.openxmlformats.org/officeDocument/2006/relationships/chart" Target="../charts/chart34.xml"/></Relationships>
</file>

<file path=xl/drawings/_rels/drawing31.xml.rels><?xml version="1.0" encoding="UTF-8" standalone="yes"?>
<Relationships xmlns="http://schemas.openxmlformats.org/package/2006/relationships"><Relationship Id="rId2" Type="http://schemas.openxmlformats.org/officeDocument/2006/relationships/hyperlink" Target="#'INDEX Outline'!A1"/><Relationship Id="rId1" Type="http://schemas.openxmlformats.org/officeDocument/2006/relationships/chart" Target="../charts/chart35.xml"/></Relationships>
</file>

<file path=xl/drawings/_rels/drawing32.xml.rels><?xml version="1.0" encoding="UTF-8" standalone="yes"?>
<Relationships xmlns="http://schemas.openxmlformats.org/package/2006/relationships"><Relationship Id="rId2" Type="http://schemas.openxmlformats.org/officeDocument/2006/relationships/hyperlink" Target="#'INDEX Outline'!A1"/><Relationship Id="rId1" Type="http://schemas.openxmlformats.org/officeDocument/2006/relationships/chart" Target="../charts/chart36.xml"/></Relationships>
</file>

<file path=xl/drawings/_rels/drawing33.xml.rels><?xml version="1.0" encoding="UTF-8" standalone="yes"?>
<Relationships xmlns="http://schemas.openxmlformats.org/package/2006/relationships"><Relationship Id="rId3" Type="http://schemas.openxmlformats.org/officeDocument/2006/relationships/hyperlink" Target="#'INDEX Outline'!A1"/><Relationship Id="rId2" Type="http://schemas.openxmlformats.org/officeDocument/2006/relationships/chart" Target="../charts/chart38.xml"/><Relationship Id="rId1" Type="http://schemas.openxmlformats.org/officeDocument/2006/relationships/chart" Target="../charts/chart37.xml"/></Relationships>
</file>

<file path=xl/drawings/_rels/drawing34.xml.rels><?xml version="1.0" encoding="UTF-8" standalone="yes"?>
<Relationships xmlns="http://schemas.openxmlformats.org/package/2006/relationships"><Relationship Id="rId2" Type="http://schemas.openxmlformats.org/officeDocument/2006/relationships/hyperlink" Target="#'INDEX Outline'!A1"/><Relationship Id="rId1" Type="http://schemas.openxmlformats.org/officeDocument/2006/relationships/chart" Target="../charts/chart39.xml"/></Relationships>
</file>

<file path=xl/drawings/_rels/drawing35.xml.rels><?xml version="1.0" encoding="UTF-8" standalone="yes"?>
<Relationships xmlns="http://schemas.openxmlformats.org/package/2006/relationships"><Relationship Id="rId2" Type="http://schemas.openxmlformats.org/officeDocument/2006/relationships/hyperlink" Target="#'INDEX Outline'!A1"/><Relationship Id="rId1" Type="http://schemas.openxmlformats.org/officeDocument/2006/relationships/chart" Target="../charts/chart40.xml"/></Relationships>
</file>

<file path=xl/drawings/_rels/drawing36.xml.rels><?xml version="1.0" encoding="UTF-8" standalone="yes"?>
<Relationships xmlns="http://schemas.openxmlformats.org/package/2006/relationships"><Relationship Id="rId2" Type="http://schemas.openxmlformats.org/officeDocument/2006/relationships/hyperlink" Target="#'INDEX Outline'!A1"/><Relationship Id="rId1" Type="http://schemas.openxmlformats.org/officeDocument/2006/relationships/chart" Target="../charts/chart41.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4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219075</xdr:colOff>
      <xdr:row>120</xdr:row>
      <xdr:rowOff>9525</xdr:rowOff>
    </xdr:from>
    <xdr:to>
      <xdr:col>9</xdr:col>
      <xdr:colOff>227490</xdr:colOff>
      <xdr:row>135</xdr:row>
      <xdr:rowOff>9079</xdr:rowOff>
    </xdr:to>
    <xdr:pic>
      <xdr:nvPicPr>
        <xdr:cNvPr id="2" name="Picture 1"/>
        <xdr:cNvPicPr>
          <a:picLocks noChangeAspect="1"/>
        </xdr:cNvPicPr>
      </xdr:nvPicPr>
      <xdr:blipFill>
        <a:blip xmlns:r="http://schemas.openxmlformats.org/officeDocument/2006/relationships" r:embed="rId1"/>
        <a:stretch>
          <a:fillRect/>
        </a:stretch>
      </xdr:blipFill>
      <xdr:spPr>
        <a:xfrm>
          <a:off x="533400" y="22907625"/>
          <a:ext cx="6742590" cy="3571429"/>
        </a:xfrm>
        <a:prstGeom prst="rect">
          <a:avLst/>
        </a:prstGeom>
      </xdr:spPr>
    </xdr:pic>
    <xdr:clientData/>
  </xdr:twoCellAnchor>
  <xdr:twoCellAnchor editAs="oneCell">
    <xdr:from>
      <xdr:col>2</xdr:col>
      <xdr:colOff>0</xdr:colOff>
      <xdr:row>116</xdr:row>
      <xdr:rowOff>114300</xdr:rowOff>
    </xdr:from>
    <xdr:to>
      <xdr:col>5</xdr:col>
      <xdr:colOff>370971</xdr:colOff>
      <xdr:row>119</xdr:row>
      <xdr:rowOff>209449</xdr:rowOff>
    </xdr:to>
    <xdr:pic>
      <xdr:nvPicPr>
        <xdr:cNvPr id="3" name="Picture 2"/>
        <xdr:cNvPicPr>
          <a:picLocks noChangeAspect="1"/>
        </xdr:cNvPicPr>
      </xdr:nvPicPr>
      <xdr:blipFill>
        <a:blip xmlns:r="http://schemas.openxmlformats.org/officeDocument/2006/relationships" r:embed="rId2"/>
        <a:stretch>
          <a:fillRect/>
        </a:stretch>
      </xdr:blipFill>
      <xdr:spPr>
        <a:xfrm>
          <a:off x="647700" y="22059900"/>
          <a:ext cx="3114171" cy="809524"/>
        </a:xfrm>
        <a:prstGeom prst="rect">
          <a:avLst/>
        </a:prstGeom>
      </xdr:spPr>
    </xdr:pic>
    <xdr:clientData/>
  </xdr:twoCellAnchor>
  <xdr:twoCellAnchor>
    <xdr:from>
      <xdr:col>1</xdr:col>
      <xdr:colOff>0</xdr:colOff>
      <xdr:row>1</xdr:row>
      <xdr:rowOff>0</xdr:rowOff>
    </xdr:from>
    <xdr:to>
      <xdr:col>7</xdr:col>
      <xdr:colOff>485775</xdr:colOff>
      <xdr:row>2</xdr:row>
      <xdr:rowOff>95250</xdr:rowOff>
    </xdr:to>
    <xdr:sp macro="" textlink="">
      <xdr:nvSpPr>
        <xdr:cNvPr id="4" name="Rounded Rectangle 3"/>
        <xdr:cNvSpPr/>
      </xdr:nvSpPr>
      <xdr:spPr>
        <a:xfrm>
          <a:off x="314325" y="238125"/>
          <a:ext cx="5391150" cy="371475"/>
        </a:xfrm>
        <a:prstGeom prst="roundRect">
          <a:avLst/>
        </a:prstGeom>
        <a:solidFill>
          <a:schemeClr val="accent2">
            <a:alpha val="10000"/>
          </a:schemeClr>
        </a:solidFill>
        <a:ln>
          <a:noFill/>
        </a:ln>
        <a:effectLst>
          <a:glow rad="139700">
            <a:schemeClr val="accent2">
              <a:satMod val="175000"/>
              <a:alpha val="40000"/>
            </a:schemeClr>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prst="convex"/>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500">
            <a:solidFill>
              <a:srgbClr val="00206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847724</xdr:colOff>
      <xdr:row>6</xdr:row>
      <xdr:rowOff>142875</xdr:rowOff>
    </xdr:from>
    <xdr:to>
      <xdr:col>4</xdr:col>
      <xdr:colOff>1123949</xdr:colOff>
      <xdr:row>10</xdr:row>
      <xdr:rowOff>97340</xdr:rowOff>
    </xdr:to>
    <xdr:grpSp>
      <xdr:nvGrpSpPr>
        <xdr:cNvPr id="39" name="Group 38"/>
        <xdr:cNvGrpSpPr/>
      </xdr:nvGrpSpPr>
      <xdr:grpSpPr>
        <a:xfrm>
          <a:off x="5743574" y="1714500"/>
          <a:ext cx="2714625" cy="1164140"/>
          <a:chOff x="4876799" y="1390650"/>
          <a:chExt cx="2714625" cy="1164140"/>
        </a:xfrm>
      </xdr:grpSpPr>
      <xdr:sp macro="" textlink="">
        <xdr:nvSpPr>
          <xdr:cNvPr id="34" name="Oval Callout 33"/>
          <xdr:cNvSpPr/>
        </xdr:nvSpPr>
        <xdr:spPr>
          <a:xfrm>
            <a:off x="4876799" y="1390650"/>
            <a:ext cx="2714625" cy="1114425"/>
          </a:xfrm>
          <a:prstGeom prst="wedgeEllipseCallout">
            <a:avLst>
              <a:gd name="adj1" fmla="val -90294"/>
              <a:gd name="adj2" fmla="val 37714"/>
            </a:avLst>
          </a:prstGeom>
          <a:solidFill>
            <a:schemeClr val="accent2">
              <a:lumMod val="40000"/>
              <a:lumOff val="60000"/>
            </a:schemeClr>
          </a:solidFill>
          <a:ln>
            <a:noFill/>
          </a:ln>
          <a:effectLst>
            <a:glow rad="101600">
              <a:schemeClr val="accent2">
                <a:satMod val="175000"/>
                <a:alpha val="40000"/>
              </a:schemeClr>
            </a:glow>
          </a:effectLst>
          <a:scene3d>
            <a:camera prst="orthographicFront"/>
            <a:lightRig rig="threePt" dir="t"/>
          </a:scene3d>
          <a:sp3d>
            <a:bevelT prst="slop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b="0" cap="none" spc="0">
              <a:ln w="0"/>
              <a:solidFill>
                <a:schemeClr val="accent1"/>
              </a:solidFill>
              <a:effectLst>
                <a:outerShdw blurRad="38100" dist="25400" dir="5400000" algn="ctr" rotWithShape="0">
                  <a:srgbClr val="6E747A">
                    <a:alpha val="43000"/>
                  </a:srgbClr>
                </a:outerShdw>
              </a:effectLst>
            </a:endParaRPr>
          </a:p>
        </xdr:txBody>
      </xdr:sp>
      <xdr:grpSp>
        <xdr:nvGrpSpPr>
          <xdr:cNvPr id="38" name="Group 37"/>
          <xdr:cNvGrpSpPr/>
        </xdr:nvGrpSpPr>
        <xdr:grpSpPr>
          <a:xfrm>
            <a:off x="5257800" y="1493336"/>
            <a:ext cx="1876425" cy="1061454"/>
            <a:chOff x="5343525" y="2912561"/>
            <a:chExt cx="1876425" cy="1061454"/>
          </a:xfrm>
        </xdr:grpSpPr>
        <xdr:sp macro="" textlink="">
          <xdr:nvSpPr>
            <xdr:cNvPr id="36" name="Rectangle 35"/>
            <xdr:cNvSpPr/>
          </xdr:nvSpPr>
          <xdr:spPr>
            <a:xfrm>
              <a:off x="5391769" y="2912561"/>
              <a:ext cx="1828181" cy="545014"/>
            </a:xfrm>
            <a:prstGeom prst="rect">
              <a:avLst/>
            </a:prstGeom>
            <a:noFill/>
          </xdr:spPr>
          <xdr:txBody>
            <a:bodyPr wrap="none" lIns="91440" tIns="45720" rIns="91440" bIns="45720">
              <a:noAutofit/>
            </a:bodyPr>
            <a:lstStyle/>
            <a:p>
              <a:pPr algn="ctr"/>
              <a:r>
                <a:rPr lang="th-TH" sz="2400" b="0" cap="none" spc="0">
                  <a:ln w="0">
                    <a:noFill/>
                  </a:ln>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คลิก</a:t>
              </a:r>
              <a:r>
                <a:rPr lang="en-US" sz="2400" b="0" cap="none" spc="0" baseline="0">
                  <a:ln w="0">
                    <a:noFill/>
                  </a:ln>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 Outline </a:t>
              </a:r>
              <a:endParaRPr lang="en-US" sz="2400" b="0" cap="none" spc="0">
                <a:ln w="0">
                  <a:noFill/>
                </a:ln>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xdr:txBody>
        </xdr:sp>
        <xdr:sp macro="" textlink="">
          <xdr:nvSpPr>
            <xdr:cNvPr id="37" name="Rectangle 36"/>
            <xdr:cNvSpPr/>
          </xdr:nvSpPr>
          <xdr:spPr>
            <a:xfrm>
              <a:off x="5343525" y="3305175"/>
              <a:ext cx="1828800" cy="668840"/>
            </a:xfrm>
            <a:prstGeom prst="rect">
              <a:avLst/>
            </a:prstGeom>
            <a:noFill/>
          </xdr:spPr>
          <xdr:txBody>
            <a:bodyPr wrap="none" lIns="91440" tIns="45720" rIns="91440" bIns="45720">
              <a:noAutofit/>
            </a:bodyPr>
            <a:lstStyle/>
            <a:p>
              <a:pPr algn="ctr"/>
              <a:r>
                <a:rPr lang="th-TH" sz="2400" b="0" cap="none" spc="0" baseline="0">
                  <a:ln w="0">
                    <a:noFill/>
                  </a:ln>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เพื่อดูเนื้อหา</a:t>
              </a:r>
              <a:endParaRPr lang="en-US" sz="2400" b="0" cap="none" spc="0">
                <a:ln w="0">
                  <a:noFill/>
                </a:ln>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176212</xdr:colOff>
      <xdr:row>7</xdr:row>
      <xdr:rowOff>76200</xdr:rowOff>
    </xdr:from>
    <xdr:to>
      <xdr:col>10</xdr:col>
      <xdr:colOff>0</xdr:colOff>
      <xdr:row>17</xdr:row>
      <xdr:rowOff>204108</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152400</xdr:colOff>
      <xdr:row>1</xdr:row>
      <xdr:rowOff>228600</xdr:rowOff>
    </xdr:from>
    <xdr:to>
      <xdr:col>11</xdr:col>
      <xdr:colOff>581024</xdr:colOff>
      <xdr:row>9</xdr:row>
      <xdr:rowOff>257175</xdr:rowOff>
    </xdr:to>
    <mc:AlternateContent xmlns:mc="http://schemas.openxmlformats.org/markup-compatibility/2006" xmlns:a14="http://schemas.microsoft.com/office/drawing/2010/main">
      <mc:Choice Requires="a14">
        <xdr:graphicFrame macro="">
          <xdr:nvGraphicFramePr>
            <xdr:cNvPr id="4" name="Dept."/>
            <xdr:cNvGraphicFramePr/>
          </xdr:nvGraphicFramePr>
          <xdr:xfrm>
            <a:off x="0" y="0"/>
            <a:ext cx="0" cy="0"/>
          </xdr:xfrm>
          <a:graphic>
            <a:graphicData uri="http://schemas.microsoft.com/office/drawing/2010/slicer">
              <sle:slicer xmlns:sle="http://schemas.microsoft.com/office/drawing/2010/slicer" name="Dept."/>
            </a:graphicData>
          </a:graphic>
        </xdr:graphicFrame>
      </mc:Choice>
      <mc:Fallback xmlns="">
        <xdr:sp macro="" textlink="">
          <xdr:nvSpPr>
            <xdr:cNvPr id="0" name=""/>
            <xdr:cNvSpPr>
              <a:spLocks noTextEdit="1"/>
            </xdr:cNvSpPr>
          </xdr:nvSpPr>
          <xdr:spPr>
            <a:xfrm>
              <a:off x="10293724" y="519953"/>
              <a:ext cx="1829360" cy="2359398"/>
            </a:xfrm>
            <a:prstGeom prst="rect">
              <a:avLst/>
            </a:prstGeom>
            <a:solidFill>
              <a:prstClr val="white"/>
            </a:solidFill>
            <a:ln w="1">
              <a:solidFill>
                <a:prstClr val="green"/>
              </a:solidFill>
            </a:ln>
          </xdr:spPr>
          <xdr:txBody>
            <a:bodyPr vertOverflow="clip" horzOverflow="clip"/>
            <a:lstStyle/>
            <a:p>
              <a:r>
                <a:rPr lang="th-T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628650</xdr:colOff>
      <xdr:row>1</xdr:row>
      <xdr:rowOff>219075</xdr:rowOff>
    </xdr:from>
    <xdr:to>
      <xdr:col>13</xdr:col>
      <xdr:colOff>19051</xdr:colOff>
      <xdr:row>8</xdr:row>
      <xdr:rowOff>57150</xdr:rowOff>
    </xdr:to>
    <mc:AlternateContent xmlns:mc="http://schemas.openxmlformats.org/markup-compatibility/2006" xmlns:a14="http://schemas.microsoft.com/office/drawing/2010/main">
      <mc:Choice Requires="a14">
        <xdr:graphicFrame macro="">
          <xdr:nvGraphicFramePr>
            <xdr:cNvPr id="5" name="Gender"/>
            <xdr:cNvGraphicFramePr/>
          </xdr:nvGraphicFramePr>
          <xdr:xfrm>
            <a:off x="0" y="0"/>
            <a:ext cx="0" cy="0"/>
          </xdr:xfrm>
          <a:graphic>
            <a:graphicData uri="http://schemas.microsoft.com/office/drawing/2010/slicer">
              <sle:slicer xmlns:sle="http://schemas.microsoft.com/office/drawing/2010/slicer" name="Gender"/>
            </a:graphicData>
          </a:graphic>
        </xdr:graphicFrame>
      </mc:Choice>
      <mc:Fallback xmlns="">
        <xdr:sp macro="" textlink="">
          <xdr:nvSpPr>
            <xdr:cNvPr id="0" name=""/>
            <xdr:cNvSpPr>
              <a:spLocks noTextEdit="1"/>
            </xdr:cNvSpPr>
          </xdr:nvSpPr>
          <xdr:spPr>
            <a:xfrm>
              <a:off x="12170709" y="510428"/>
              <a:ext cx="1833283" cy="1877546"/>
            </a:xfrm>
            <a:prstGeom prst="rect">
              <a:avLst/>
            </a:prstGeom>
            <a:solidFill>
              <a:prstClr val="white"/>
            </a:solidFill>
            <a:ln w="1">
              <a:solidFill>
                <a:prstClr val="green"/>
              </a:solidFill>
            </a:ln>
          </xdr:spPr>
          <xdr:txBody>
            <a:bodyPr vertOverflow="clip" horzOverflow="clip"/>
            <a:lstStyle/>
            <a:p>
              <a:r>
                <a:rPr lang="th-T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10</xdr:col>
      <xdr:colOff>122464</xdr:colOff>
      <xdr:row>10</xdr:row>
      <xdr:rowOff>95250</xdr:rowOff>
    </xdr:from>
    <xdr:to>
      <xdr:col>13</xdr:col>
      <xdr:colOff>734785</xdr:colOff>
      <xdr:row>13</xdr:row>
      <xdr:rowOff>44903</xdr:rowOff>
    </xdr:to>
    <xdr:sp macro="" textlink="">
      <xdr:nvSpPr>
        <xdr:cNvPr id="6" name="TextBox 5"/>
        <xdr:cNvSpPr txBox="1"/>
      </xdr:nvSpPr>
      <xdr:spPr>
        <a:xfrm>
          <a:off x="5470071" y="3088821"/>
          <a:ext cx="4463143" cy="847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800"/>
            <a:t>กราฟ</a:t>
          </a:r>
          <a:r>
            <a:rPr lang="th-TH" sz="1800" baseline="0"/>
            <a:t> </a:t>
          </a:r>
          <a:r>
            <a:rPr lang="th-TH" sz="1800"/>
            <a:t>การเปรียบเทียบ </a:t>
          </a:r>
          <a:r>
            <a:rPr lang="en-US" sz="1800"/>
            <a:t>Salary Bonus Allowance </a:t>
          </a:r>
          <a:r>
            <a:rPr lang="th-TH" sz="1800"/>
            <a:t>ของ เพศ ชาย/หญิง</a:t>
          </a:r>
          <a:r>
            <a:rPr lang="th-TH" sz="1800" baseline="0"/>
            <a:t> ในแต่ละแผนก</a:t>
          </a:r>
          <a:endParaRPr lang="th-TH" sz="1800"/>
        </a:p>
      </xdr:txBody>
    </xdr:sp>
    <xdr:clientData/>
  </xdr:twoCellAnchor>
  <xdr:twoCellAnchor>
    <xdr:from>
      <xdr:col>10</xdr:col>
      <xdr:colOff>176893</xdr:colOff>
      <xdr:row>13</xdr:row>
      <xdr:rowOff>285750</xdr:rowOff>
    </xdr:from>
    <xdr:to>
      <xdr:col>13</xdr:col>
      <xdr:colOff>789214</xdr:colOff>
      <xdr:row>16</xdr:row>
      <xdr:rowOff>235404</xdr:rowOff>
    </xdr:to>
    <xdr:sp macro="" textlink="">
      <xdr:nvSpPr>
        <xdr:cNvPr id="7" name="TextBox 6"/>
        <xdr:cNvSpPr txBox="1"/>
      </xdr:nvSpPr>
      <xdr:spPr>
        <a:xfrm>
          <a:off x="5524500" y="4177393"/>
          <a:ext cx="4463143" cy="847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2800">
              <a:solidFill>
                <a:srgbClr val="FF0000"/>
              </a:solidFill>
            </a:rPr>
            <a:t>คลิก</a:t>
          </a:r>
          <a:r>
            <a:rPr lang="en-US" sz="2800">
              <a:solidFill>
                <a:srgbClr val="FF0000"/>
              </a:solidFill>
            </a:rPr>
            <a:t> Slicer </a:t>
          </a:r>
          <a:r>
            <a:rPr lang="th-TH" sz="1800"/>
            <a:t>สังเกตุ การเปลี่ยนแปลงของ กราฟ และ</a:t>
          </a:r>
          <a:r>
            <a:rPr lang="en-US" sz="1800" baseline="0"/>
            <a:t> PivotTable</a:t>
          </a:r>
          <a:endParaRPr lang="th-TH" sz="1800"/>
        </a:p>
      </xdr:txBody>
    </xdr:sp>
    <xdr:clientData/>
  </xdr:twoCellAnchor>
  <xdr:twoCellAnchor>
    <xdr:from>
      <xdr:col>13</xdr:col>
      <xdr:colOff>585106</xdr:colOff>
      <xdr:row>0</xdr:row>
      <xdr:rowOff>217714</xdr:rowOff>
    </xdr:from>
    <xdr:to>
      <xdr:col>15</xdr:col>
      <xdr:colOff>625928</xdr:colOff>
      <xdr:row>2</xdr:row>
      <xdr:rowOff>285750</xdr:rowOff>
    </xdr:to>
    <xdr:grpSp>
      <xdr:nvGrpSpPr>
        <xdr:cNvPr id="10" name="Group 9"/>
        <xdr:cNvGrpSpPr/>
      </xdr:nvGrpSpPr>
      <xdr:grpSpPr>
        <a:xfrm>
          <a:off x="9783535" y="217714"/>
          <a:ext cx="2490107" cy="666750"/>
          <a:chOff x="10123714" y="1265464"/>
          <a:chExt cx="2490107" cy="666750"/>
        </a:xfrm>
      </xdr:grpSpPr>
      <xdr:sp macro="" textlink="">
        <xdr:nvSpPr>
          <xdr:cNvPr id="8" name="Rounded Rectangle 7">
            <a:hlinkClick xmlns:r="http://schemas.openxmlformats.org/officeDocument/2006/relationships" r:id="rId2"/>
          </xdr:cNvPr>
          <xdr:cNvSpPr/>
        </xdr:nvSpPr>
        <xdr:spPr>
          <a:xfrm>
            <a:off x="10123714" y="1265464"/>
            <a:ext cx="2490107" cy="666750"/>
          </a:xfrm>
          <a:prstGeom prst="roundRect">
            <a:avLst/>
          </a:prstGeom>
          <a:solidFill>
            <a:schemeClr val="bg1">
              <a:lumMod val="85000"/>
            </a:schemeClr>
          </a:solidFill>
          <a:ln>
            <a:solidFill>
              <a:schemeClr val="tx1"/>
            </a:solidFill>
          </a:ln>
          <a:effectLst>
            <a:glow rad="127000">
              <a:schemeClr val="accent2">
                <a:lumMod val="60000"/>
                <a:lumOff val="40000"/>
              </a:schemeClr>
            </a:glow>
          </a:effectLst>
          <a:scene3d>
            <a:camera prst="perspectiveRelaxedModerately"/>
            <a:lightRig rig="threePt" dir="t"/>
          </a:scene3d>
          <a:sp3d>
            <a:bevelT prst="slop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xdr:sp macro="" textlink="">
        <xdr:nvSpPr>
          <xdr:cNvPr id="9" name="Rectangle 8"/>
          <xdr:cNvSpPr/>
        </xdr:nvSpPr>
        <xdr:spPr>
          <a:xfrm>
            <a:off x="10411321" y="1408970"/>
            <a:ext cx="1901290" cy="352725"/>
          </a:xfrm>
          <a:prstGeom prst="rect">
            <a:avLst/>
          </a:prstGeom>
          <a:noFill/>
          <a:ln>
            <a:noFill/>
          </a:ln>
        </xdr:spPr>
        <xdr:txBody>
          <a:bodyPr wrap="none" lIns="91440" tIns="45720" rIns="91440" bIns="45720">
            <a:spAutoFit/>
          </a:bodyPr>
          <a:lstStyle/>
          <a:p>
            <a:pPr algn="ctr"/>
            <a:r>
              <a:rPr lang="th-TH" sz="1600" b="0" cap="none" spc="0">
                <a:ln w="0"/>
                <a:solidFill>
                  <a:schemeClr val="tx1"/>
                </a:solidFill>
                <a:effectLst>
                  <a:outerShdw blurRad="38100" dist="19050" dir="2700000" algn="tl" rotWithShape="0">
                    <a:schemeClr val="dk1">
                      <a:alpha val="40000"/>
                    </a:schemeClr>
                  </a:outerShdw>
                </a:effectLst>
              </a:rPr>
              <a:t>กลับหน้าแรก</a:t>
            </a:r>
            <a:r>
              <a:rPr lang="th-TH" sz="1600" b="0" cap="none" spc="0" baseline="0">
                <a:ln w="0"/>
                <a:solidFill>
                  <a:schemeClr val="tx1"/>
                </a:solidFill>
                <a:effectLst>
                  <a:outerShdw blurRad="38100" dist="19050" dir="2700000" algn="tl" rotWithShape="0">
                    <a:schemeClr val="dk1">
                      <a:alpha val="40000"/>
                    </a:schemeClr>
                  </a:outerShdw>
                </a:effectLst>
              </a:rPr>
              <a:t> /</a:t>
            </a:r>
            <a:r>
              <a:rPr lang="en-US" sz="1600" b="0" cap="none" spc="0" baseline="0">
                <a:ln w="0"/>
                <a:solidFill>
                  <a:schemeClr val="tx1"/>
                </a:solidFill>
                <a:effectLst>
                  <a:outerShdw blurRad="38100" dist="19050" dir="2700000" algn="tl" rotWithShape="0">
                    <a:schemeClr val="dk1">
                      <a:alpha val="40000"/>
                    </a:schemeClr>
                  </a:outerShdw>
                </a:effectLst>
              </a:rPr>
              <a:t>Home</a:t>
            </a:r>
            <a:endParaRPr lang="en-US" sz="16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176420</xdr:colOff>
      <xdr:row>0</xdr:row>
      <xdr:rowOff>17808</xdr:rowOff>
    </xdr:from>
    <xdr:to>
      <xdr:col>7</xdr:col>
      <xdr:colOff>515958</xdr:colOff>
      <xdr:row>9</xdr:row>
      <xdr:rowOff>171499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162777</xdr:colOff>
      <xdr:row>10</xdr:row>
      <xdr:rowOff>15615</xdr:rowOff>
    </xdr:from>
    <xdr:to>
      <xdr:col>7</xdr:col>
      <xdr:colOff>491110</xdr:colOff>
      <xdr:row>23</xdr:row>
      <xdr:rowOff>112544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510772</xdr:colOff>
      <xdr:row>0</xdr:row>
      <xdr:rowOff>8769</xdr:rowOff>
    </xdr:from>
    <xdr:to>
      <xdr:col>11</xdr:col>
      <xdr:colOff>472671</xdr:colOff>
      <xdr:row>23</xdr:row>
      <xdr:rowOff>107674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496957</xdr:colOff>
      <xdr:row>0</xdr:row>
      <xdr:rowOff>12460</xdr:rowOff>
    </xdr:from>
    <xdr:to>
      <xdr:col>13</xdr:col>
      <xdr:colOff>1134718</xdr:colOff>
      <xdr:row>4</xdr:row>
      <xdr:rowOff>132521</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3</xdr:row>
      <xdr:rowOff>40821</xdr:rowOff>
    </xdr:from>
    <xdr:to>
      <xdr:col>2</xdr:col>
      <xdr:colOff>147918</xdr:colOff>
      <xdr:row>13</xdr:row>
      <xdr:rowOff>160886</xdr:rowOff>
    </xdr:to>
    <mc:AlternateContent xmlns:mc="http://schemas.openxmlformats.org/markup-compatibility/2006" xmlns:a14="http://schemas.microsoft.com/office/drawing/2010/main">
      <mc:Choice Requires="a14">
        <xdr:graphicFrame macro="">
          <xdr:nvGraphicFramePr>
            <xdr:cNvPr id="6" name="Date 3"/>
            <xdr:cNvGraphicFramePr/>
          </xdr:nvGraphicFramePr>
          <xdr:xfrm>
            <a:off x="0" y="0"/>
            <a:ext cx="0" cy="0"/>
          </xdr:xfrm>
          <a:graphic>
            <a:graphicData uri="http://schemas.microsoft.com/office/drawing/2010/slicer">
              <sle:slicer xmlns:sle="http://schemas.microsoft.com/office/drawing/2010/slicer" name="Date 3"/>
            </a:graphicData>
          </a:graphic>
        </xdr:graphicFrame>
      </mc:Choice>
      <mc:Fallback xmlns="">
        <xdr:sp macro="" textlink="">
          <xdr:nvSpPr>
            <xdr:cNvPr id="0" name=""/>
            <xdr:cNvSpPr>
              <a:spLocks noTextEdit="1"/>
            </xdr:cNvSpPr>
          </xdr:nvSpPr>
          <xdr:spPr>
            <a:xfrm>
              <a:off x="0" y="1619250"/>
              <a:ext cx="2597204" cy="2773457"/>
            </a:xfrm>
            <a:prstGeom prst="rect">
              <a:avLst/>
            </a:prstGeom>
            <a:solidFill>
              <a:prstClr val="white"/>
            </a:solidFill>
            <a:ln w="1">
              <a:solidFill>
                <a:prstClr val="green"/>
              </a:solidFill>
            </a:ln>
          </xdr:spPr>
          <xdr:txBody>
            <a:bodyPr vertOverflow="clip" horzOverflow="clip"/>
            <a:lstStyle/>
            <a:p>
              <a:r>
                <a:rPr lang="th-T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14</xdr:row>
      <xdr:rowOff>32499</xdr:rowOff>
    </xdr:from>
    <xdr:to>
      <xdr:col>2</xdr:col>
      <xdr:colOff>147918</xdr:colOff>
      <xdr:row>21</xdr:row>
      <xdr:rowOff>217714</xdr:rowOff>
    </xdr:to>
    <mc:AlternateContent xmlns:mc="http://schemas.openxmlformats.org/markup-compatibility/2006" xmlns:a14="http://schemas.microsoft.com/office/drawing/2010/main">
      <mc:Choice Requires="a14">
        <xdr:graphicFrame macro="">
          <xdr:nvGraphicFramePr>
            <xdr:cNvPr id="7" name="Item"/>
            <xdr:cNvGraphicFramePr/>
          </xdr:nvGraphicFramePr>
          <xdr:xfrm>
            <a:off x="0" y="0"/>
            <a:ext cx="0" cy="0"/>
          </xdr:xfrm>
          <a:graphic>
            <a:graphicData uri="http://schemas.microsoft.com/office/drawing/2010/slicer">
              <sle:slicer xmlns:sle="http://schemas.microsoft.com/office/drawing/2010/slicer" name="Item"/>
            </a:graphicData>
          </a:graphic>
        </xdr:graphicFrame>
      </mc:Choice>
      <mc:Fallback xmlns="">
        <xdr:sp macro="" textlink="">
          <xdr:nvSpPr>
            <xdr:cNvPr id="0" name=""/>
            <xdr:cNvSpPr>
              <a:spLocks noTextEdit="1"/>
            </xdr:cNvSpPr>
          </xdr:nvSpPr>
          <xdr:spPr>
            <a:xfrm>
              <a:off x="0" y="4141856"/>
              <a:ext cx="2597204" cy="1513913"/>
            </a:xfrm>
            <a:prstGeom prst="rect">
              <a:avLst/>
            </a:prstGeom>
            <a:solidFill>
              <a:prstClr val="white"/>
            </a:solidFill>
            <a:ln w="1">
              <a:solidFill>
                <a:prstClr val="green"/>
              </a:solidFill>
            </a:ln>
          </xdr:spPr>
          <xdr:txBody>
            <a:bodyPr vertOverflow="clip" horzOverflow="clip"/>
            <a:lstStyle/>
            <a:p>
              <a:r>
                <a:rPr lang="th-T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22</xdr:row>
      <xdr:rowOff>49306</xdr:rowOff>
    </xdr:from>
    <xdr:to>
      <xdr:col>2</xdr:col>
      <xdr:colOff>147918</xdr:colOff>
      <xdr:row>32</xdr:row>
      <xdr:rowOff>104055</xdr:rowOff>
    </xdr:to>
    <mc:AlternateContent xmlns:mc="http://schemas.openxmlformats.org/markup-compatibility/2006" xmlns:a14="http://schemas.microsoft.com/office/drawing/2010/main">
      <mc:Choice Requires="a14">
        <xdr:graphicFrame macro="">
          <xdr:nvGraphicFramePr>
            <xdr:cNvPr id="8" name="Sales Rep."/>
            <xdr:cNvGraphicFramePr/>
          </xdr:nvGraphicFramePr>
          <xdr:xfrm>
            <a:off x="0" y="0"/>
            <a:ext cx="0" cy="0"/>
          </xdr:xfrm>
          <a:graphic>
            <a:graphicData uri="http://schemas.microsoft.com/office/drawing/2010/slicer">
              <sle:slicer xmlns:sle="http://schemas.microsoft.com/office/drawing/2010/slicer" name="Sales Rep."/>
            </a:graphicData>
          </a:graphic>
        </xdr:graphicFrame>
      </mc:Choice>
      <mc:Fallback xmlns="">
        <xdr:sp macro="" textlink="">
          <xdr:nvSpPr>
            <xdr:cNvPr id="0" name=""/>
            <xdr:cNvSpPr>
              <a:spLocks noTextEdit="1"/>
            </xdr:cNvSpPr>
          </xdr:nvSpPr>
          <xdr:spPr>
            <a:xfrm>
              <a:off x="0" y="5682663"/>
              <a:ext cx="2597204" cy="2640106"/>
            </a:xfrm>
            <a:prstGeom prst="rect">
              <a:avLst/>
            </a:prstGeom>
            <a:solidFill>
              <a:prstClr val="white"/>
            </a:solidFill>
            <a:ln w="1">
              <a:solidFill>
                <a:prstClr val="green"/>
              </a:solidFill>
            </a:ln>
          </xdr:spPr>
          <xdr:txBody>
            <a:bodyPr vertOverflow="clip" horzOverflow="clip"/>
            <a:lstStyle/>
            <a:p>
              <a:r>
                <a:rPr lang="th-T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41903</xdr:colOff>
      <xdr:row>0</xdr:row>
      <xdr:rowOff>0</xdr:rowOff>
    </xdr:from>
    <xdr:to>
      <xdr:col>2</xdr:col>
      <xdr:colOff>182218</xdr:colOff>
      <xdr:row>2</xdr:row>
      <xdr:rowOff>513521</xdr:rowOff>
    </xdr:to>
    <mc:AlternateContent xmlns:mc="http://schemas.openxmlformats.org/markup-compatibility/2006" xmlns:tsle="http://schemas.microsoft.com/office/drawing/2012/timeslicer">
      <mc:Choice Requires="tsle">
        <xdr:graphicFrame macro="">
          <xdr:nvGraphicFramePr>
            <xdr:cNvPr id="9" name="Date"/>
            <xdr:cNvGraphicFramePr/>
          </xdr:nvGraphicFramePr>
          <xdr:xfrm>
            <a:off x="0" y="0"/>
            <a:ext cx="0" cy="0"/>
          </xdr:xfrm>
          <a:graphic>
            <a:graphicData uri="http://schemas.microsoft.com/office/drawing/2012/timeslicer">
              <tsle:timeslicer name="Date"/>
            </a:graphicData>
          </a:graphic>
        </xdr:graphicFrame>
      </mc:Choice>
      <mc:Fallback xmlns="">
        <xdr:sp macro="" textlink="">
          <xdr:nvSpPr>
            <xdr:cNvPr id="0" name=""/>
            <xdr:cNvSpPr>
              <a:spLocks noTextEdit="1"/>
            </xdr:cNvSpPr>
          </xdr:nvSpPr>
          <xdr:spPr>
            <a:xfrm>
              <a:off x="41903" y="0"/>
              <a:ext cx="2589601" cy="1574878"/>
            </a:xfrm>
            <a:prstGeom prst="rect">
              <a:avLst/>
            </a:prstGeom>
            <a:solidFill>
              <a:prstClr val="white"/>
            </a:solidFill>
            <a:ln w="1">
              <a:solidFill>
                <a:prstClr val="green"/>
              </a:solidFill>
            </a:ln>
          </xdr:spPr>
          <xdr:txBody>
            <a:bodyPr vertOverflow="clip" horzOverflow="clip"/>
            <a:lstStyle/>
            <a:p>
              <a:r>
                <a:rPr lang="th-TH" sz="1100"/>
                <a:t>Timeline: Works in Excel 2013 or higher. Do not move or resize.</a:t>
              </a:r>
            </a:p>
          </xdr:txBody>
        </xdr:sp>
      </mc:Fallback>
    </mc:AlternateContent>
    <xdr:clientData/>
  </xdr:twoCellAnchor>
  <xdr:twoCellAnchor>
    <xdr:from>
      <xdr:col>11</xdr:col>
      <xdr:colOff>653143</xdr:colOff>
      <xdr:row>11</xdr:row>
      <xdr:rowOff>122464</xdr:rowOff>
    </xdr:from>
    <xdr:to>
      <xdr:col>13</xdr:col>
      <xdr:colOff>1564821</xdr:colOff>
      <xdr:row>17</xdr:row>
      <xdr:rowOff>40821</xdr:rowOff>
    </xdr:to>
    <xdr:sp macro="" textlink="">
      <xdr:nvSpPr>
        <xdr:cNvPr id="10" name="TextBox 9"/>
        <xdr:cNvSpPr txBox="1"/>
      </xdr:nvSpPr>
      <xdr:spPr>
        <a:xfrm>
          <a:off x="14069786" y="3837214"/>
          <a:ext cx="3360964" cy="146957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Dashboard</a:t>
          </a:r>
          <a:r>
            <a:rPr lang="en-US" sz="1600" baseline="0"/>
            <a:t> </a:t>
          </a:r>
          <a:r>
            <a:rPr lang="th-TH" sz="1600" baseline="0"/>
            <a:t>แสดงยอดขาย</a:t>
          </a:r>
          <a:r>
            <a:rPr lang="en-US" sz="1600" baseline="0"/>
            <a:t> by Category / Sales Rep.  </a:t>
          </a:r>
          <a:r>
            <a:rPr lang="th-TH" sz="1600" baseline="0"/>
            <a:t>และการเพิ่ม</a:t>
          </a:r>
          <a:r>
            <a:rPr lang="en-US" sz="1600" baseline="0"/>
            <a:t> Sparkline </a:t>
          </a:r>
          <a:r>
            <a:rPr lang="th-TH" sz="1600" baseline="0"/>
            <a:t>โดยการใช้</a:t>
          </a:r>
          <a:r>
            <a:rPr lang="en-US" sz="1600" baseline="0"/>
            <a:t> VLOOKUP + MATCH </a:t>
          </a:r>
          <a:r>
            <a:rPr lang="th-TH" sz="1600" baseline="0"/>
            <a:t>ดึงข้อมูลจาก</a:t>
          </a:r>
          <a:r>
            <a:rPr lang="en-US" sz="1600" baseline="0"/>
            <a:t> PivotTable </a:t>
          </a:r>
          <a:r>
            <a:rPr lang="th-TH" sz="1600" baseline="0"/>
            <a:t>มาแสดง</a:t>
          </a:r>
          <a:endParaRPr lang="th-TH" sz="1600"/>
        </a:p>
      </xdr:txBody>
    </xdr:sp>
    <xdr:clientData/>
  </xdr:twoCellAnchor>
  <xdr:twoCellAnchor>
    <xdr:from>
      <xdr:col>11</xdr:col>
      <xdr:colOff>680357</xdr:colOff>
      <xdr:row>18</xdr:row>
      <xdr:rowOff>122463</xdr:rowOff>
    </xdr:from>
    <xdr:to>
      <xdr:col>13</xdr:col>
      <xdr:colOff>1088571</xdr:colOff>
      <xdr:row>21</xdr:row>
      <xdr:rowOff>190500</xdr:rowOff>
    </xdr:to>
    <xdr:sp macro="" textlink="">
      <xdr:nvSpPr>
        <xdr:cNvPr id="11" name="TextBox 10"/>
        <xdr:cNvSpPr txBox="1"/>
      </xdr:nvSpPr>
      <xdr:spPr>
        <a:xfrm>
          <a:off x="14097000" y="5646963"/>
          <a:ext cx="2857500" cy="84364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2400">
              <a:solidFill>
                <a:srgbClr val="FF0000"/>
              </a:solidFill>
            </a:rPr>
            <a:t>คลิก</a:t>
          </a:r>
          <a:r>
            <a:rPr lang="th-TH" sz="2400" baseline="0">
              <a:solidFill>
                <a:srgbClr val="FF0000"/>
              </a:solidFill>
            </a:rPr>
            <a:t> </a:t>
          </a:r>
          <a:r>
            <a:rPr lang="en-US" sz="2400" baseline="0">
              <a:solidFill>
                <a:srgbClr val="FF0000"/>
              </a:solidFill>
            </a:rPr>
            <a:t>Slicer </a:t>
          </a:r>
          <a:r>
            <a:rPr lang="th-TH" sz="1600" baseline="0"/>
            <a:t>สังเกตุการเปลี่ยนแปลงของกราฟ</a:t>
          </a:r>
          <a:endParaRPr lang="th-TH" sz="1600"/>
        </a:p>
      </xdr:txBody>
    </xdr:sp>
    <xdr:clientData/>
  </xdr:twoCellAnchor>
  <xdr:twoCellAnchor>
    <xdr:from>
      <xdr:col>14</xdr:col>
      <xdr:colOff>27215</xdr:colOff>
      <xdr:row>0</xdr:row>
      <xdr:rowOff>149679</xdr:rowOff>
    </xdr:from>
    <xdr:to>
      <xdr:col>16</xdr:col>
      <xdr:colOff>190501</xdr:colOff>
      <xdr:row>1</xdr:row>
      <xdr:rowOff>435429</xdr:rowOff>
    </xdr:to>
    <xdr:grpSp>
      <xdr:nvGrpSpPr>
        <xdr:cNvPr id="12" name="Group 11"/>
        <xdr:cNvGrpSpPr/>
      </xdr:nvGrpSpPr>
      <xdr:grpSpPr>
        <a:xfrm>
          <a:off x="17553215" y="149679"/>
          <a:ext cx="2490107" cy="666750"/>
          <a:chOff x="10123714" y="1265464"/>
          <a:chExt cx="2490107" cy="666750"/>
        </a:xfrm>
      </xdr:grpSpPr>
      <xdr:sp macro="" textlink="">
        <xdr:nvSpPr>
          <xdr:cNvPr id="13" name="Rounded Rectangle 12">
            <a:hlinkClick xmlns:r="http://schemas.openxmlformats.org/officeDocument/2006/relationships" r:id="rId5"/>
          </xdr:cNvPr>
          <xdr:cNvSpPr/>
        </xdr:nvSpPr>
        <xdr:spPr>
          <a:xfrm>
            <a:off x="10123714" y="1265464"/>
            <a:ext cx="2490107" cy="666750"/>
          </a:xfrm>
          <a:prstGeom prst="roundRect">
            <a:avLst/>
          </a:prstGeom>
          <a:solidFill>
            <a:schemeClr val="bg1">
              <a:lumMod val="85000"/>
            </a:schemeClr>
          </a:solidFill>
          <a:ln>
            <a:solidFill>
              <a:schemeClr val="tx1"/>
            </a:solidFill>
          </a:ln>
          <a:effectLst>
            <a:glow rad="127000">
              <a:schemeClr val="accent2">
                <a:lumMod val="60000"/>
                <a:lumOff val="40000"/>
              </a:schemeClr>
            </a:glow>
          </a:effectLst>
          <a:scene3d>
            <a:camera prst="perspectiveRelaxedModerately"/>
            <a:lightRig rig="threePt" dir="t"/>
          </a:scene3d>
          <a:sp3d>
            <a:bevelT prst="slop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xdr:sp macro="" textlink="">
        <xdr:nvSpPr>
          <xdr:cNvPr id="14" name="Rectangle 13"/>
          <xdr:cNvSpPr/>
        </xdr:nvSpPr>
        <xdr:spPr>
          <a:xfrm>
            <a:off x="10411321" y="1408970"/>
            <a:ext cx="1901290" cy="352725"/>
          </a:xfrm>
          <a:prstGeom prst="rect">
            <a:avLst/>
          </a:prstGeom>
          <a:noFill/>
          <a:ln>
            <a:noFill/>
          </a:ln>
        </xdr:spPr>
        <xdr:txBody>
          <a:bodyPr wrap="none" lIns="91440" tIns="45720" rIns="91440" bIns="45720">
            <a:spAutoFit/>
          </a:bodyPr>
          <a:lstStyle/>
          <a:p>
            <a:pPr algn="ctr"/>
            <a:r>
              <a:rPr lang="th-TH" sz="1600" b="0" cap="none" spc="0">
                <a:ln w="0"/>
                <a:solidFill>
                  <a:schemeClr val="tx1"/>
                </a:solidFill>
                <a:effectLst>
                  <a:outerShdw blurRad="38100" dist="19050" dir="2700000" algn="tl" rotWithShape="0">
                    <a:schemeClr val="dk1">
                      <a:alpha val="40000"/>
                    </a:schemeClr>
                  </a:outerShdw>
                </a:effectLst>
              </a:rPr>
              <a:t>กลับหน้าแรก</a:t>
            </a:r>
            <a:r>
              <a:rPr lang="th-TH" sz="1600" b="0" cap="none" spc="0" baseline="0">
                <a:ln w="0"/>
                <a:solidFill>
                  <a:schemeClr val="tx1"/>
                </a:solidFill>
                <a:effectLst>
                  <a:outerShdw blurRad="38100" dist="19050" dir="2700000" algn="tl" rotWithShape="0">
                    <a:schemeClr val="dk1">
                      <a:alpha val="40000"/>
                    </a:schemeClr>
                  </a:outerShdw>
                </a:effectLst>
              </a:rPr>
              <a:t> /</a:t>
            </a:r>
            <a:r>
              <a:rPr lang="en-US" sz="1600" b="0" cap="none" spc="0" baseline="0">
                <a:ln w="0"/>
                <a:solidFill>
                  <a:schemeClr val="tx1"/>
                </a:solidFill>
                <a:effectLst>
                  <a:outerShdw blurRad="38100" dist="19050" dir="2700000" algn="tl" rotWithShape="0">
                    <a:schemeClr val="dk1">
                      <a:alpha val="40000"/>
                    </a:schemeClr>
                  </a:outerShdw>
                </a:effectLst>
              </a:rPr>
              <a:t>Home</a:t>
            </a:r>
            <a:endParaRPr lang="en-US" sz="16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38100</xdr:colOff>
      <xdr:row>0</xdr:row>
      <xdr:rowOff>28575</xdr:rowOff>
    </xdr:from>
    <xdr:to>
      <xdr:col>5</xdr:col>
      <xdr:colOff>619125</xdr:colOff>
      <xdr:row>8</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9526</xdr:colOff>
      <xdr:row>8</xdr:row>
      <xdr:rowOff>180975</xdr:rowOff>
    </xdr:from>
    <xdr:to>
      <xdr:col>5</xdr:col>
      <xdr:colOff>619126</xdr:colOff>
      <xdr:row>17</xdr:row>
      <xdr:rowOff>180975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657225</xdr:colOff>
      <xdr:row>0</xdr:row>
      <xdr:rowOff>66675</xdr:rowOff>
    </xdr:from>
    <xdr:to>
      <xdr:col>8</xdr:col>
      <xdr:colOff>247649</xdr:colOff>
      <xdr:row>8</xdr:row>
      <xdr:rowOff>190500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638175</xdr:colOff>
      <xdr:row>8</xdr:row>
      <xdr:rowOff>219075</xdr:rowOff>
    </xdr:from>
    <xdr:to>
      <xdr:col>9</xdr:col>
      <xdr:colOff>219075</xdr:colOff>
      <xdr:row>17</xdr:row>
      <xdr:rowOff>76200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57150</xdr:rowOff>
    </xdr:from>
    <xdr:to>
      <xdr:col>1</xdr:col>
      <xdr:colOff>371475</xdr:colOff>
      <xdr:row>7</xdr:row>
      <xdr:rowOff>228600</xdr:rowOff>
    </xdr:to>
    <mc:AlternateContent xmlns:mc="http://schemas.openxmlformats.org/markup-compatibility/2006" xmlns:a14="http://schemas.microsoft.com/office/drawing/2010/main">
      <mc:Choice Requires="a14">
        <xdr:graphicFrame macro="">
          <xdr:nvGraphicFramePr>
            <xdr:cNvPr id="6" name="Date 1"/>
            <xdr:cNvGraphicFramePr/>
          </xdr:nvGraphicFramePr>
          <xdr:xfrm>
            <a:off x="0" y="0"/>
            <a:ext cx="0" cy="0"/>
          </xdr:xfrm>
          <a:graphic>
            <a:graphicData uri="http://schemas.microsoft.com/office/drawing/2010/slicer">
              <sle:slicer xmlns:sle="http://schemas.microsoft.com/office/drawing/2010/slicer" name="Date 1"/>
            </a:graphicData>
          </a:graphic>
        </xdr:graphicFrame>
      </mc:Choice>
      <mc:Fallback xmlns="">
        <xdr:sp macro="" textlink="">
          <xdr:nvSpPr>
            <xdr:cNvPr id="0" name=""/>
            <xdr:cNvSpPr>
              <a:spLocks noTextEdit="1"/>
            </xdr:cNvSpPr>
          </xdr:nvSpPr>
          <xdr:spPr>
            <a:xfrm>
              <a:off x="0" y="57150"/>
              <a:ext cx="1590675" cy="1838325"/>
            </a:xfrm>
            <a:prstGeom prst="rect">
              <a:avLst/>
            </a:prstGeom>
            <a:solidFill>
              <a:prstClr val="white"/>
            </a:solidFill>
            <a:ln w="1">
              <a:solidFill>
                <a:prstClr val="green"/>
              </a:solidFill>
            </a:ln>
          </xdr:spPr>
          <xdr:txBody>
            <a:bodyPr vertOverflow="clip" horzOverflow="clip"/>
            <a:lstStyle/>
            <a:p>
              <a:r>
                <a:rPr lang="th-T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8</xdr:row>
      <xdr:rowOff>38100</xdr:rowOff>
    </xdr:from>
    <xdr:to>
      <xdr:col>1</xdr:col>
      <xdr:colOff>342900</xdr:colOff>
      <xdr:row>13</xdr:row>
      <xdr:rowOff>85725</xdr:rowOff>
    </xdr:to>
    <mc:AlternateContent xmlns:mc="http://schemas.openxmlformats.org/markup-compatibility/2006" xmlns:a14="http://schemas.microsoft.com/office/drawing/2010/main">
      <mc:Choice Requires="a14">
        <xdr:graphicFrame macro="">
          <xdr:nvGraphicFramePr>
            <xdr:cNvPr id="7" name="Category"/>
            <xdr:cNvGraphicFramePr/>
          </xdr:nvGraphicFramePr>
          <xdr:xfrm>
            <a:off x="0" y="0"/>
            <a:ext cx="0" cy="0"/>
          </xdr:xfrm>
          <a:graphic>
            <a:graphicData uri="http://schemas.microsoft.com/office/drawing/2010/slicer">
              <sle:slicer xmlns:sle="http://schemas.microsoft.com/office/drawing/2010/slicer" name="Category"/>
            </a:graphicData>
          </a:graphic>
        </xdr:graphicFrame>
      </mc:Choice>
      <mc:Fallback xmlns="">
        <xdr:sp macro="" textlink="">
          <xdr:nvSpPr>
            <xdr:cNvPr id="0" name=""/>
            <xdr:cNvSpPr>
              <a:spLocks noTextEdit="1"/>
            </xdr:cNvSpPr>
          </xdr:nvSpPr>
          <xdr:spPr>
            <a:xfrm>
              <a:off x="0" y="1943100"/>
              <a:ext cx="1562100" cy="1238250"/>
            </a:xfrm>
            <a:prstGeom prst="rect">
              <a:avLst/>
            </a:prstGeom>
            <a:solidFill>
              <a:prstClr val="white"/>
            </a:solidFill>
            <a:ln w="1">
              <a:solidFill>
                <a:prstClr val="green"/>
              </a:solidFill>
            </a:ln>
          </xdr:spPr>
          <xdr:txBody>
            <a:bodyPr vertOverflow="clip" horzOverflow="clip"/>
            <a:lstStyle/>
            <a:p>
              <a:r>
                <a:rPr lang="th-T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9525</xdr:colOff>
      <xdr:row>18</xdr:row>
      <xdr:rowOff>114300</xdr:rowOff>
    </xdr:from>
    <xdr:to>
      <xdr:col>1</xdr:col>
      <xdr:colOff>342900</xdr:colOff>
      <xdr:row>23</xdr:row>
      <xdr:rowOff>123825</xdr:rowOff>
    </xdr:to>
    <mc:AlternateContent xmlns:mc="http://schemas.openxmlformats.org/markup-compatibility/2006" xmlns:a14="http://schemas.microsoft.com/office/drawing/2010/main">
      <mc:Choice Requires="a14">
        <xdr:graphicFrame macro="">
          <xdr:nvGraphicFramePr>
            <xdr:cNvPr id="8" name="Market"/>
            <xdr:cNvGraphicFramePr/>
          </xdr:nvGraphicFramePr>
          <xdr:xfrm>
            <a:off x="0" y="0"/>
            <a:ext cx="0" cy="0"/>
          </xdr:xfrm>
          <a:graphic>
            <a:graphicData uri="http://schemas.microsoft.com/office/drawing/2010/slicer">
              <sle:slicer xmlns:sle="http://schemas.microsoft.com/office/drawing/2010/slicer" name="Market"/>
            </a:graphicData>
          </a:graphic>
        </xdr:graphicFrame>
      </mc:Choice>
      <mc:Fallback xmlns="">
        <xdr:sp macro="" textlink="">
          <xdr:nvSpPr>
            <xdr:cNvPr id="0" name=""/>
            <xdr:cNvSpPr>
              <a:spLocks noTextEdit="1"/>
            </xdr:cNvSpPr>
          </xdr:nvSpPr>
          <xdr:spPr>
            <a:xfrm>
              <a:off x="9525" y="4400550"/>
              <a:ext cx="1552575" cy="1200150"/>
            </a:xfrm>
            <a:prstGeom prst="rect">
              <a:avLst/>
            </a:prstGeom>
            <a:solidFill>
              <a:prstClr val="white"/>
            </a:solidFill>
            <a:ln w="1">
              <a:solidFill>
                <a:prstClr val="green"/>
              </a:solidFill>
            </a:ln>
          </xdr:spPr>
          <xdr:txBody>
            <a:bodyPr vertOverflow="clip" horzOverflow="clip"/>
            <a:lstStyle/>
            <a:p>
              <a:r>
                <a:rPr lang="th-T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9525</xdr:colOff>
      <xdr:row>13</xdr:row>
      <xdr:rowOff>104774</xdr:rowOff>
    </xdr:from>
    <xdr:to>
      <xdr:col>1</xdr:col>
      <xdr:colOff>333375</xdr:colOff>
      <xdr:row>18</xdr:row>
      <xdr:rowOff>66674</xdr:rowOff>
    </xdr:to>
    <mc:AlternateContent xmlns:mc="http://schemas.openxmlformats.org/markup-compatibility/2006" xmlns:a14="http://schemas.microsoft.com/office/drawing/2010/main">
      <mc:Choice Requires="a14">
        <xdr:graphicFrame macro="">
          <xdr:nvGraphicFramePr>
            <xdr:cNvPr id="9" name="Brand"/>
            <xdr:cNvGraphicFramePr/>
          </xdr:nvGraphicFramePr>
          <xdr:xfrm>
            <a:off x="0" y="0"/>
            <a:ext cx="0" cy="0"/>
          </xdr:xfrm>
          <a:graphic>
            <a:graphicData uri="http://schemas.microsoft.com/office/drawing/2010/slicer">
              <sle:slicer xmlns:sle="http://schemas.microsoft.com/office/drawing/2010/slicer" name="Brand"/>
            </a:graphicData>
          </a:graphic>
        </xdr:graphicFrame>
      </mc:Choice>
      <mc:Fallback xmlns="">
        <xdr:sp macro="" textlink="">
          <xdr:nvSpPr>
            <xdr:cNvPr id="0" name=""/>
            <xdr:cNvSpPr>
              <a:spLocks noTextEdit="1"/>
            </xdr:cNvSpPr>
          </xdr:nvSpPr>
          <xdr:spPr>
            <a:xfrm>
              <a:off x="9525" y="3200399"/>
              <a:ext cx="1543050" cy="1152525"/>
            </a:xfrm>
            <a:prstGeom prst="rect">
              <a:avLst/>
            </a:prstGeom>
            <a:solidFill>
              <a:prstClr val="white"/>
            </a:solidFill>
            <a:ln w="1">
              <a:solidFill>
                <a:prstClr val="green"/>
              </a:solidFill>
            </a:ln>
          </xdr:spPr>
          <xdr:txBody>
            <a:bodyPr vertOverflow="clip" horzOverflow="clip"/>
            <a:lstStyle/>
            <a:p>
              <a:r>
                <a:rPr lang="th-T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xdr:col>
      <xdr:colOff>0</xdr:colOff>
      <xdr:row>19</xdr:row>
      <xdr:rowOff>0</xdr:rowOff>
    </xdr:from>
    <xdr:to>
      <xdr:col>4</xdr:col>
      <xdr:colOff>381001</xdr:colOff>
      <xdr:row>22</xdr:row>
      <xdr:rowOff>133350</xdr:rowOff>
    </xdr:to>
    <xdr:sp macro="" textlink="">
      <xdr:nvSpPr>
        <xdr:cNvPr id="10" name="TextBox 9"/>
        <xdr:cNvSpPr txBox="1"/>
      </xdr:nvSpPr>
      <xdr:spPr>
        <a:xfrm>
          <a:off x="1762125" y="4524375"/>
          <a:ext cx="2819401" cy="847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Dashboard</a:t>
          </a:r>
          <a:r>
            <a:rPr lang="en-US" sz="1400" baseline="0"/>
            <a:t> </a:t>
          </a:r>
          <a:r>
            <a:rPr lang="th-TH" sz="1400" baseline="0"/>
            <a:t>เปรียบเทียบยอดขาย และต้นทุนสินค้าขาย แยก</a:t>
          </a:r>
          <a:r>
            <a:rPr lang="en-US" sz="1400" baseline="0"/>
            <a:t> by Brand </a:t>
          </a:r>
          <a:r>
            <a:rPr lang="th-TH" sz="1400" baseline="0"/>
            <a:t>และ</a:t>
          </a:r>
          <a:r>
            <a:rPr lang="en-US" sz="1400" baseline="0"/>
            <a:t> By Market (</a:t>
          </a:r>
          <a:r>
            <a:rPr lang="th-TH" sz="1400" baseline="0"/>
            <a:t> </a:t>
          </a:r>
          <a:r>
            <a:rPr lang="en-US" sz="1400" baseline="0"/>
            <a:t>Domestic /  Export)</a:t>
          </a:r>
          <a:endParaRPr lang="th-TH" sz="1400"/>
        </a:p>
      </xdr:txBody>
    </xdr:sp>
    <xdr:clientData/>
  </xdr:twoCellAnchor>
  <xdr:twoCellAnchor>
    <xdr:from>
      <xdr:col>4</xdr:col>
      <xdr:colOff>485775</xdr:colOff>
      <xdr:row>19</xdr:row>
      <xdr:rowOff>19050</xdr:rowOff>
    </xdr:from>
    <xdr:to>
      <xdr:col>6</xdr:col>
      <xdr:colOff>323850</xdr:colOff>
      <xdr:row>22</xdr:row>
      <xdr:rowOff>152400</xdr:rowOff>
    </xdr:to>
    <xdr:sp macro="" textlink="">
      <xdr:nvSpPr>
        <xdr:cNvPr id="11" name="TextBox 10"/>
        <xdr:cNvSpPr txBox="1"/>
      </xdr:nvSpPr>
      <xdr:spPr>
        <a:xfrm>
          <a:off x="4686300" y="4543425"/>
          <a:ext cx="2276475" cy="847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2000">
              <a:solidFill>
                <a:srgbClr val="FF0000"/>
              </a:solidFill>
            </a:rPr>
            <a:t>คลิก</a:t>
          </a:r>
          <a:r>
            <a:rPr lang="en-US" sz="2000" baseline="0">
              <a:solidFill>
                <a:srgbClr val="FF0000"/>
              </a:solidFill>
            </a:rPr>
            <a:t> Slicer </a:t>
          </a:r>
          <a:r>
            <a:rPr lang="th-TH" sz="1400" baseline="0"/>
            <a:t>สังเกตุการเปลี่ยนแปลงของกราฟ</a:t>
          </a:r>
          <a:endParaRPr lang="th-TH" sz="1400"/>
        </a:p>
      </xdr:txBody>
    </xdr:sp>
    <xdr:clientData/>
  </xdr:twoCellAnchor>
  <xdr:twoCellAnchor>
    <xdr:from>
      <xdr:col>8</xdr:col>
      <xdr:colOff>114300</xdr:colOff>
      <xdr:row>1</xdr:row>
      <xdr:rowOff>19050</xdr:rowOff>
    </xdr:from>
    <xdr:to>
      <xdr:col>10</xdr:col>
      <xdr:colOff>166007</xdr:colOff>
      <xdr:row>3</xdr:row>
      <xdr:rowOff>209550</xdr:rowOff>
    </xdr:to>
    <xdr:grpSp>
      <xdr:nvGrpSpPr>
        <xdr:cNvPr id="12" name="Group 11"/>
        <xdr:cNvGrpSpPr/>
      </xdr:nvGrpSpPr>
      <xdr:grpSpPr>
        <a:xfrm>
          <a:off x="9191625" y="257175"/>
          <a:ext cx="2490107" cy="666750"/>
          <a:chOff x="10123714" y="1265464"/>
          <a:chExt cx="2490107" cy="666750"/>
        </a:xfrm>
      </xdr:grpSpPr>
      <xdr:sp macro="" textlink="">
        <xdr:nvSpPr>
          <xdr:cNvPr id="13" name="Rounded Rectangle 12">
            <a:hlinkClick xmlns:r="http://schemas.openxmlformats.org/officeDocument/2006/relationships" r:id="rId5"/>
          </xdr:cNvPr>
          <xdr:cNvSpPr/>
        </xdr:nvSpPr>
        <xdr:spPr>
          <a:xfrm>
            <a:off x="10123714" y="1265464"/>
            <a:ext cx="2490107" cy="666750"/>
          </a:xfrm>
          <a:prstGeom prst="roundRect">
            <a:avLst/>
          </a:prstGeom>
          <a:solidFill>
            <a:schemeClr val="bg1">
              <a:lumMod val="85000"/>
            </a:schemeClr>
          </a:solidFill>
          <a:ln>
            <a:solidFill>
              <a:schemeClr val="tx1"/>
            </a:solidFill>
          </a:ln>
          <a:effectLst>
            <a:glow rad="127000">
              <a:schemeClr val="accent2">
                <a:lumMod val="60000"/>
                <a:lumOff val="40000"/>
              </a:schemeClr>
            </a:glow>
          </a:effectLst>
          <a:scene3d>
            <a:camera prst="perspectiveRelaxedModerately"/>
            <a:lightRig rig="threePt" dir="t"/>
          </a:scene3d>
          <a:sp3d>
            <a:bevelT prst="slop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xdr:sp macro="" textlink="">
        <xdr:nvSpPr>
          <xdr:cNvPr id="14" name="Rectangle 13"/>
          <xdr:cNvSpPr/>
        </xdr:nvSpPr>
        <xdr:spPr>
          <a:xfrm>
            <a:off x="10411321" y="1408970"/>
            <a:ext cx="1901290" cy="352725"/>
          </a:xfrm>
          <a:prstGeom prst="rect">
            <a:avLst/>
          </a:prstGeom>
          <a:noFill/>
          <a:ln>
            <a:noFill/>
          </a:ln>
        </xdr:spPr>
        <xdr:txBody>
          <a:bodyPr wrap="none" lIns="91440" tIns="45720" rIns="91440" bIns="45720">
            <a:spAutoFit/>
          </a:bodyPr>
          <a:lstStyle/>
          <a:p>
            <a:pPr algn="ctr"/>
            <a:r>
              <a:rPr lang="th-TH" sz="1600" b="0" cap="none" spc="0">
                <a:ln w="0"/>
                <a:solidFill>
                  <a:schemeClr val="tx1"/>
                </a:solidFill>
                <a:effectLst>
                  <a:outerShdw blurRad="38100" dist="19050" dir="2700000" algn="tl" rotWithShape="0">
                    <a:schemeClr val="dk1">
                      <a:alpha val="40000"/>
                    </a:schemeClr>
                  </a:outerShdw>
                </a:effectLst>
              </a:rPr>
              <a:t>กลับหน้าแรก</a:t>
            </a:r>
            <a:r>
              <a:rPr lang="th-TH" sz="1600" b="0" cap="none" spc="0" baseline="0">
                <a:ln w="0"/>
                <a:solidFill>
                  <a:schemeClr val="tx1"/>
                </a:solidFill>
                <a:effectLst>
                  <a:outerShdw blurRad="38100" dist="19050" dir="2700000" algn="tl" rotWithShape="0">
                    <a:schemeClr val="dk1">
                      <a:alpha val="40000"/>
                    </a:schemeClr>
                  </a:outerShdw>
                </a:effectLst>
              </a:rPr>
              <a:t> /</a:t>
            </a:r>
            <a:r>
              <a:rPr lang="en-US" sz="1600" b="0" cap="none" spc="0" baseline="0">
                <a:ln w="0"/>
                <a:solidFill>
                  <a:schemeClr val="tx1"/>
                </a:solidFill>
                <a:effectLst>
                  <a:outerShdw blurRad="38100" dist="19050" dir="2700000" algn="tl" rotWithShape="0">
                    <a:schemeClr val="dk1">
                      <a:alpha val="40000"/>
                    </a:schemeClr>
                  </a:outerShdw>
                </a:effectLst>
              </a:rPr>
              <a:t>Home</a:t>
            </a:r>
            <a:endParaRPr lang="en-US" sz="16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542925</xdr:colOff>
      <xdr:row>0</xdr:row>
      <xdr:rowOff>0</xdr:rowOff>
    </xdr:from>
    <xdr:to>
      <xdr:col>5</xdr:col>
      <xdr:colOff>157163</xdr:colOff>
      <xdr:row>12</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752475</xdr:colOff>
      <xdr:row>2</xdr:row>
      <xdr:rowOff>19050</xdr:rowOff>
    </xdr:from>
    <xdr:to>
      <xdr:col>16</xdr:col>
      <xdr:colOff>295275</xdr:colOff>
      <xdr:row>16</xdr:row>
      <xdr:rowOff>95250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152401</xdr:colOff>
      <xdr:row>0</xdr:row>
      <xdr:rowOff>1</xdr:rowOff>
    </xdr:from>
    <xdr:to>
      <xdr:col>8</xdr:col>
      <xdr:colOff>857250</xdr:colOff>
      <xdr:row>12</xdr:row>
      <xdr:rowOff>152401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38100</xdr:rowOff>
    </xdr:from>
    <xdr:to>
      <xdr:col>1</xdr:col>
      <xdr:colOff>514350</xdr:colOff>
      <xdr:row>9</xdr:row>
      <xdr:rowOff>104775</xdr:rowOff>
    </xdr:to>
    <mc:AlternateContent xmlns:mc="http://schemas.openxmlformats.org/markup-compatibility/2006" xmlns:a14="http://schemas.microsoft.com/office/drawing/2010/main">
      <mc:Choice Requires="a14">
        <xdr:graphicFrame macro="">
          <xdr:nvGraphicFramePr>
            <xdr:cNvPr id="5" name="Category 1"/>
            <xdr:cNvGraphicFramePr/>
          </xdr:nvGraphicFramePr>
          <xdr:xfrm>
            <a:off x="0" y="0"/>
            <a:ext cx="0" cy="0"/>
          </xdr:xfrm>
          <a:graphic>
            <a:graphicData uri="http://schemas.microsoft.com/office/drawing/2010/slicer">
              <sle:slicer xmlns:sle="http://schemas.microsoft.com/office/drawing/2010/slicer" name="Category 1"/>
            </a:graphicData>
          </a:graphic>
        </xdr:graphicFrame>
      </mc:Choice>
      <mc:Fallback xmlns="">
        <xdr:sp macro="" textlink="">
          <xdr:nvSpPr>
            <xdr:cNvPr id="0" name=""/>
            <xdr:cNvSpPr>
              <a:spLocks noTextEdit="1"/>
            </xdr:cNvSpPr>
          </xdr:nvSpPr>
          <xdr:spPr>
            <a:xfrm>
              <a:off x="0" y="38100"/>
              <a:ext cx="1733550" cy="1781175"/>
            </a:xfrm>
            <a:prstGeom prst="rect">
              <a:avLst/>
            </a:prstGeom>
            <a:solidFill>
              <a:prstClr val="white"/>
            </a:solidFill>
            <a:ln w="1">
              <a:solidFill>
                <a:prstClr val="green"/>
              </a:solidFill>
            </a:ln>
          </xdr:spPr>
          <xdr:txBody>
            <a:bodyPr vertOverflow="clip" horzOverflow="clip"/>
            <a:lstStyle/>
            <a:p>
              <a:r>
                <a:rPr lang="th-T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xdr:colOff>
      <xdr:row>10</xdr:row>
      <xdr:rowOff>1</xdr:rowOff>
    </xdr:from>
    <xdr:to>
      <xdr:col>1</xdr:col>
      <xdr:colOff>457201</xdr:colOff>
      <xdr:row>17</xdr:row>
      <xdr:rowOff>95251</xdr:rowOff>
    </xdr:to>
    <mc:AlternateContent xmlns:mc="http://schemas.openxmlformats.org/markup-compatibility/2006" xmlns:a14="http://schemas.microsoft.com/office/drawing/2010/main">
      <mc:Choice Requires="a14">
        <xdr:graphicFrame macro="">
          <xdr:nvGraphicFramePr>
            <xdr:cNvPr id="6" name="Years"/>
            <xdr:cNvGraphicFramePr/>
          </xdr:nvGraphicFramePr>
          <xdr:xfrm>
            <a:off x="0" y="0"/>
            <a:ext cx="0" cy="0"/>
          </xdr:xfrm>
          <a:graphic>
            <a:graphicData uri="http://schemas.microsoft.com/office/drawing/2010/slicer">
              <sle:slicer xmlns:sle="http://schemas.microsoft.com/office/drawing/2010/slicer" name="Years"/>
            </a:graphicData>
          </a:graphic>
        </xdr:graphicFrame>
      </mc:Choice>
      <mc:Fallback xmlns="">
        <xdr:sp macro="" textlink="">
          <xdr:nvSpPr>
            <xdr:cNvPr id="0" name=""/>
            <xdr:cNvSpPr>
              <a:spLocks noTextEdit="1"/>
            </xdr:cNvSpPr>
          </xdr:nvSpPr>
          <xdr:spPr>
            <a:xfrm>
              <a:off x="1" y="1905001"/>
              <a:ext cx="1676400" cy="1428750"/>
            </a:xfrm>
            <a:prstGeom prst="rect">
              <a:avLst/>
            </a:prstGeom>
            <a:solidFill>
              <a:prstClr val="white"/>
            </a:solidFill>
            <a:ln w="1">
              <a:solidFill>
                <a:prstClr val="green"/>
              </a:solidFill>
            </a:ln>
          </xdr:spPr>
          <xdr:txBody>
            <a:bodyPr vertOverflow="clip" horzOverflow="clip"/>
            <a:lstStyle/>
            <a:p>
              <a:r>
                <a:rPr lang="th-T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581024</xdr:colOff>
      <xdr:row>12</xdr:row>
      <xdr:rowOff>161925</xdr:rowOff>
    </xdr:from>
    <xdr:to>
      <xdr:col>5</xdr:col>
      <xdr:colOff>104775</xdr:colOff>
      <xdr:row>20</xdr:row>
      <xdr:rowOff>19051</xdr:rowOff>
    </xdr:to>
    <mc:AlternateContent xmlns:mc="http://schemas.openxmlformats.org/markup-compatibility/2006" xmlns:tsle="http://schemas.microsoft.com/office/drawing/2012/timeslicer">
      <mc:Choice Requires="tsle">
        <xdr:graphicFrame macro="">
          <xdr:nvGraphicFramePr>
            <xdr:cNvPr id="7" name="Date 2"/>
            <xdr:cNvGraphicFramePr/>
          </xdr:nvGraphicFramePr>
          <xdr:xfrm>
            <a:off x="0" y="0"/>
            <a:ext cx="0" cy="0"/>
          </xdr:xfrm>
          <a:graphic>
            <a:graphicData uri="http://schemas.microsoft.com/office/drawing/2012/timeslicer">
              <tsle:timeslicer name="Date 2"/>
            </a:graphicData>
          </a:graphic>
        </xdr:graphicFrame>
      </mc:Choice>
      <mc:Fallback xmlns="">
        <xdr:sp macro="" textlink="">
          <xdr:nvSpPr>
            <xdr:cNvPr id="0" name=""/>
            <xdr:cNvSpPr>
              <a:spLocks noTextEdit="1"/>
            </xdr:cNvSpPr>
          </xdr:nvSpPr>
          <xdr:spPr>
            <a:xfrm>
              <a:off x="1800224" y="2447925"/>
              <a:ext cx="4400551" cy="1381126"/>
            </a:xfrm>
            <a:prstGeom prst="rect">
              <a:avLst/>
            </a:prstGeom>
            <a:solidFill>
              <a:prstClr val="white"/>
            </a:solidFill>
            <a:ln w="1">
              <a:solidFill>
                <a:prstClr val="green"/>
              </a:solidFill>
            </a:ln>
          </xdr:spPr>
          <xdr:txBody>
            <a:bodyPr vertOverflow="clip" horzOverflow="clip"/>
            <a:lstStyle/>
            <a:p>
              <a:r>
                <a:rPr lang="th-TH" sz="1100"/>
                <a:t>Timeline: Works in Excel 2013 or higher. Do not move or resize.</a:t>
              </a:r>
            </a:p>
          </xdr:txBody>
        </xdr:sp>
      </mc:Fallback>
    </mc:AlternateContent>
    <xdr:clientData/>
  </xdr:twoCellAnchor>
  <xdr:twoCellAnchor>
    <xdr:from>
      <xdr:col>5</xdr:col>
      <xdr:colOff>238125</xdr:colOff>
      <xdr:row>13</xdr:row>
      <xdr:rowOff>66675</xdr:rowOff>
    </xdr:from>
    <xdr:to>
      <xdr:col>7</xdr:col>
      <xdr:colOff>676275</xdr:colOff>
      <xdr:row>17</xdr:row>
      <xdr:rowOff>152400</xdr:rowOff>
    </xdr:to>
    <xdr:sp macro="" textlink="">
      <xdr:nvSpPr>
        <xdr:cNvPr id="8" name="TextBox 7"/>
        <xdr:cNvSpPr txBox="1"/>
      </xdr:nvSpPr>
      <xdr:spPr>
        <a:xfrm>
          <a:off x="6334125" y="2543175"/>
          <a:ext cx="2876550" cy="847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400" baseline="0"/>
            <a:t>การทำ</a:t>
          </a:r>
          <a:r>
            <a:rPr lang="en-US" sz="1400" baseline="0"/>
            <a:t> Dashboards </a:t>
          </a:r>
          <a:r>
            <a:rPr lang="th-TH" sz="1400" baseline="0"/>
            <a:t>เปรียบเทียบยอดขายของสินค้าแต่ละ</a:t>
          </a:r>
          <a:r>
            <a:rPr lang="en-US" sz="1400" baseline="0"/>
            <a:t> Category </a:t>
          </a:r>
          <a:r>
            <a:rPr lang="th-TH" sz="1400" baseline="0"/>
            <a:t>โดยใช้</a:t>
          </a:r>
          <a:r>
            <a:rPr lang="en-US" sz="1400" baseline="0"/>
            <a:t> </a:t>
          </a:r>
          <a:r>
            <a:rPr lang="en-US" sz="1800" baseline="0">
              <a:solidFill>
                <a:srgbClr val="FF0000"/>
              </a:solidFill>
            </a:rPr>
            <a:t>TimeLine </a:t>
          </a:r>
          <a:r>
            <a:rPr lang="th-TH" sz="1800" baseline="0">
              <a:solidFill>
                <a:srgbClr val="FF0000"/>
              </a:solidFill>
            </a:rPr>
            <a:t>และ</a:t>
          </a:r>
          <a:r>
            <a:rPr lang="en-US" sz="1800" baseline="0">
              <a:solidFill>
                <a:srgbClr val="FF0000"/>
              </a:solidFill>
            </a:rPr>
            <a:t> Slicer </a:t>
          </a:r>
          <a:endParaRPr lang="th-TH" sz="1400">
            <a:solidFill>
              <a:srgbClr val="FF0000"/>
            </a:solidFill>
          </a:endParaRPr>
        </a:p>
      </xdr:txBody>
    </xdr:sp>
    <xdr:clientData/>
  </xdr:twoCellAnchor>
  <xdr:twoCellAnchor>
    <xdr:from>
      <xdr:col>5</xdr:col>
      <xdr:colOff>314325</xdr:colOff>
      <xdr:row>17</xdr:row>
      <xdr:rowOff>161925</xdr:rowOff>
    </xdr:from>
    <xdr:to>
      <xdr:col>7</xdr:col>
      <xdr:colOff>366032</xdr:colOff>
      <xdr:row>21</xdr:row>
      <xdr:rowOff>66675</xdr:rowOff>
    </xdr:to>
    <xdr:grpSp>
      <xdr:nvGrpSpPr>
        <xdr:cNvPr id="9" name="Group 8"/>
        <xdr:cNvGrpSpPr/>
      </xdr:nvGrpSpPr>
      <xdr:grpSpPr>
        <a:xfrm>
          <a:off x="6410325" y="3400425"/>
          <a:ext cx="2490107" cy="666750"/>
          <a:chOff x="10123714" y="1265464"/>
          <a:chExt cx="2490107" cy="666750"/>
        </a:xfrm>
      </xdr:grpSpPr>
      <xdr:sp macro="" textlink="">
        <xdr:nvSpPr>
          <xdr:cNvPr id="10" name="Rounded Rectangle 9">
            <a:hlinkClick xmlns:r="http://schemas.openxmlformats.org/officeDocument/2006/relationships" r:id="rId4"/>
          </xdr:cNvPr>
          <xdr:cNvSpPr/>
        </xdr:nvSpPr>
        <xdr:spPr>
          <a:xfrm>
            <a:off x="10123714" y="1265464"/>
            <a:ext cx="2490107" cy="666750"/>
          </a:xfrm>
          <a:prstGeom prst="roundRect">
            <a:avLst/>
          </a:prstGeom>
          <a:solidFill>
            <a:schemeClr val="bg1">
              <a:lumMod val="85000"/>
            </a:schemeClr>
          </a:solidFill>
          <a:ln>
            <a:solidFill>
              <a:schemeClr val="tx1"/>
            </a:solidFill>
          </a:ln>
          <a:effectLst>
            <a:glow rad="127000">
              <a:schemeClr val="accent2">
                <a:lumMod val="60000"/>
                <a:lumOff val="40000"/>
              </a:schemeClr>
            </a:glow>
          </a:effectLst>
          <a:scene3d>
            <a:camera prst="perspectiveRelaxedModerately"/>
            <a:lightRig rig="threePt" dir="t"/>
          </a:scene3d>
          <a:sp3d>
            <a:bevelT prst="slop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xdr:sp macro="" textlink="">
        <xdr:nvSpPr>
          <xdr:cNvPr id="11" name="Rectangle 10"/>
          <xdr:cNvSpPr/>
        </xdr:nvSpPr>
        <xdr:spPr>
          <a:xfrm>
            <a:off x="10411321" y="1408970"/>
            <a:ext cx="1901290" cy="352725"/>
          </a:xfrm>
          <a:prstGeom prst="rect">
            <a:avLst/>
          </a:prstGeom>
          <a:noFill/>
          <a:ln>
            <a:noFill/>
          </a:ln>
        </xdr:spPr>
        <xdr:txBody>
          <a:bodyPr wrap="none" lIns="91440" tIns="45720" rIns="91440" bIns="45720">
            <a:spAutoFit/>
          </a:bodyPr>
          <a:lstStyle/>
          <a:p>
            <a:pPr algn="ctr"/>
            <a:r>
              <a:rPr lang="th-TH" sz="1600" b="0" cap="none" spc="0">
                <a:ln w="0"/>
                <a:solidFill>
                  <a:schemeClr val="tx1"/>
                </a:solidFill>
                <a:effectLst>
                  <a:outerShdw blurRad="38100" dist="19050" dir="2700000" algn="tl" rotWithShape="0">
                    <a:schemeClr val="dk1">
                      <a:alpha val="40000"/>
                    </a:schemeClr>
                  </a:outerShdw>
                </a:effectLst>
              </a:rPr>
              <a:t>กลับหน้าแรก</a:t>
            </a:r>
            <a:r>
              <a:rPr lang="th-TH" sz="1600" b="0" cap="none" spc="0" baseline="0">
                <a:ln w="0"/>
                <a:solidFill>
                  <a:schemeClr val="tx1"/>
                </a:solidFill>
                <a:effectLst>
                  <a:outerShdw blurRad="38100" dist="19050" dir="2700000" algn="tl" rotWithShape="0">
                    <a:schemeClr val="dk1">
                      <a:alpha val="40000"/>
                    </a:schemeClr>
                  </a:outerShdw>
                </a:effectLst>
              </a:rPr>
              <a:t> /</a:t>
            </a:r>
            <a:r>
              <a:rPr lang="en-US" sz="1600" b="0" cap="none" spc="0" baseline="0">
                <a:ln w="0"/>
                <a:solidFill>
                  <a:schemeClr val="tx1"/>
                </a:solidFill>
                <a:effectLst>
                  <a:outerShdw blurRad="38100" dist="19050" dir="2700000" algn="tl" rotWithShape="0">
                    <a:schemeClr val="dk1">
                      <a:alpha val="40000"/>
                    </a:schemeClr>
                  </a:outerShdw>
                </a:effectLst>
              </a:rPr>
              <a:t>Home</a:t>
            </a:r>
            <a:endParaRPr lang="en-US" sz="16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13</xdr:row>
      <xdr:rowOff>133350</xdr:rowOff>
    </xdr:from>
    <xdr:to>
      <xdr:col>3</xdr:col>
      <xdr:colOff>323850</xdr:colOff>
      <xdr:row>21</xdr:row>
      <xdr:rowOff>0</xdr:rowOff>
    </xdr:to>
    <mc:AlternateContent xmlns:mc="http://schemas.openxmlformats.org/markup-compatibility/2006" xmlns:tsle="http://schemas.microsoft.com/office/drawing/2012/timeslicer">
      <mc:Choice Requires="tsle">
        <xdr:graphicFrame macro="">
          <xdr:nvGraphicFramePr>
            <xdr:cNvPr id="3" name="Date 4"/>
            <xdr:cNvGraphicFramePr/>
          </xdr:nvGraphicFramePr>
          <xdr:xfrm>
            <a:off x="0" y="0"/>
            <a:ext cx="0" cy="0"/>
          </xdr:xfrm>
          <a:graphic>
            <a:graphicData uri="http://schemas.microsoft.com/office/drawing/2012/timeslicer">
              <tsle:timeslicer name="Date 4"/>
            </a:graphicData>
          </a:graphic>
        </xdr:graphicFrame>
      </mc:Choice>
      <mc:Fallback xmlns="">
        <xdr:sp macro="" textlink="">
          <xdr:nvSpPr>
            <xdr:cNvPr id="0" name=""/>
            <xdr:cNvSpPr>
              <a:spLocks noTextEdit="1"/>
            </xdr:cNvSpPr>
          </xdr:nvSpPr>
          <xdr:spPr>
            <a:xfrm>
              <a:off x="76200" y="2609850"/>
              <a:ext cx="3905250" cy="1390650"/>
            </a:xfrm>
            <a:prstGeom prst="rect">
              <a:avLst/>
            </a:prstGeom>
            <a:solidFill>
              <a:prstClr val="white"/>
            </a:solidFill>
            <a:ln w="1">
              <a:solidFill>
                <a:prstClr val="green"/>
              </a:solidFill>
            </a:ln>
          </xdr:spPr>
          <xdr:txBody>
            <a:bodyPr vertOverflow="clip" horzOverflow="clip"/>
            <a:lstStyle/>
            <a:p>
              <a:r>
                <a:rPr lang="th-TH" sz="1100"/>
                <a:t>Timeline: Works in Excel 2013 or higher. Do not move or resize.</a:t>
              </a:r>
            </a:p>
          </xdr:txBody>
        </xdr:sp>
      </mc:Fallback>
    </mc:AlternateContent>
    <xdr:clientData/>
  </xdr:twoCellAnchor>
  <xdr:twoCellAnchor>
    <xdr:from>
      <xdr:col>0</xdr:col>
      <xdr:colOff>0</xdr:colOff>
      <xdr:row>0</xdr:row>
      <xdr:rowOff>28575</xdr:rowOff>
    </xdr:from>
    <xdr:to>
      <xdr:col>6</xdr:col>
      <xdr:colOff>285750</xdr:colOff>
      <xdr:row>13</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438150</xdr:colOff>
      <xdr:row>13</xdr:row>
      <xdr:rowOff>152401</xdr:rowOff>
    </xdr:from>
    <xdr:to>
      <xdr:col>5</xdr:col>
      <xdr:colOff>1047750</xdr:colOff>
      <xdr:row>17</xdr:row>
      <xdr:rowOff>76201</xdr:rowOff>
    </xdr:to>
    <xdr:sp macro="" textlink="">
      <xdr:nvSpPr>
        <xdr:cNvPr id="4" name="TextBox 3"/>
        <xdr:cNvSpPr txBox="1"/>
      </xdr:nvSpPr>
      <xdr:spPr>
        <a:xfrm>
          <a:off x="4095750" y="2628901"/>
          <a:ext cx="3048000" cy="6858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400"/>
            <a:t>การใช้</a:t>
          </a:r>
          <a:r>
            <a:rPr lang="en-US" sz="1400"/>
            <a:t> Time</a:t>
          </a:r>
          <a:r>
            <a:rPr lang="en-US" sz="1400" baseline="0"/>
            <a:t>Line </a:t>
          </a:r>
          <a:r>
            <a:rPr lang="th-TH" sz="1400" baseline="0"/>
            <a:t>เปรียบเทียบราคาน้ำมัน  -- </a:t>
          </a:r>
          <a:r>
            <a:rPr lang="th-TH" sz="1400" baseline="0">
              <a:solidFill>
                <a:srgbClr val="FF0000"/>
              </a:solidFill>
            </a:rPr>
            <a:t>คลิก</a:t>
          </a:r>
          <a:r>
            <a:rPr lang="en-US" sz="1400" baseline="0">
              <a:solidFill>
                <a:srgbClr val="FF0000"/>
              </a:solidFill>
            </a:rPr>
            <a:t> </a:t>
          </a:r>
          <a:r>
            <a:rPr lang="en-US" sz="1800" baseline="0">
              <a:solidFill>
                <a:srgbClr val="FF0000"/>
              </a:solidFill>
            </a:rPr>
            <a:t>TimeLine</a:t>
          </a:r>
          <a:r>
            <a:rPr lang="en-US" sz="1400" baseline="0">
              <a:solidFill>
                <a:srgbClr val="FF0000"/>
              </a:solidFill>
            </a:rPr>
            <a:t> </a:t>
          </a:r>
          <a:r>
            <a:rPr lang="th-TH" sz="1400" baseline="0"/>
            <a:t>-</a:t>
          </a:r>
          <a:r>
            <a:rPr lang="en-US" sz="1400" baseline="0"/>
            <a:t>&gt;</a:t>
          </a:r>
          <a:r>
            <a:rPr lang="th-TH" sz="1400" baseline="0"/>
            <a:t>สังเกตุผล</a:t>
          </a:r>
          <a:endParaRPr lang="th-TH" sz="1400"/>
        </a:p>
      </xdr:txBody>
    </xdr:sp>
    <xdr:clientData/>
  </xdr:twoCellAnchor>
  <xdr:twoCellAnchor>
    <xdr:from>
      <xdr:col>3</xdr:col>
      <xdr:colOff>438150</xdr:colOff>
      <xdr:row>17</xdr:row>
      <xdr:rowOff>133350</xdr:rowOff>
    </xdr:from>
    <xdr:to>
      <xdr:col>5</xdr:col>
      <xdr:colOff>1047750</xdr:colOff>
      <xdr:row>21</xdr:row>
      <xdr:rowOff>57150</xdr:rowOff>
    </xdr:to>
    <xdr:sp macro="" textlink="">
      <xdr:nvSpPr>
        <xdr:cNvPr id="5" name="TextBox 4"/>
        <xdr:cNvSpPr txBox="1"/>
      </xdr:nvSpPr>
      <xdr:spPr>
        <a:xfrm>
          <a:off x="4095750" y="3371850"/>
          <a:ext cx="3048000" cy="6858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400"/>
            <a:t>*** ราคาน้ำมันจริง</a:t>
          </a:r>
          <a:r>
            <a:rPr lang="th-TH" sz="1400" baseline="0"/>
            <a:t> ปี 2017-2018 จากข้อมูลในเว็บไซต์ของ</a:t>
          </a:r>
          <a:r>
            <a:rPr lang="en-US" sz="1400" baseline="0"/>
            <a:t> </a:t>
          </a:r>
          <a:r>
            <a:rPr lang="th-TH" sz="1400" baseline="0"/>
            <a:t>ปตท.</a:t>
          </a:r>
          <a:endParaRPr lang="th-TH" sz="1400"/>
        </a:p>
      </xdr:txBody>
    </xdr:sp>
    <xdr:clientData/>
  </xdr:twoCellAnchor>
  <xdr:twoCellAnchor>
    <xdr:from>
      <xdr:col>6</xdr:col>
      <xdr:colOff>466725</xdr:colOff>
      <xdr:row>0</xdr:row>
      <xdr:rowOff>133350</xdr:rowOff>
    </xdr:from>
    <xdr:to>
      <xdr:col>8</xdr:col>
      <xdr:colOff>518432</xdr:colOff>
      <xdr:row>4</xdr:row>
      <xdr:rowOff>38100</xdr:rowOff>
    </xdr:to>
    <xdr:grpSp>
      <xdr:nvGrpSpPr>
        <xdr:cNvPr id="6" name="Group 5"/>
        <xdr:cNvGrpSpPr/>
      </xdr:nvGrpSpPr>
      <xdr:grpSpPr>
        <a:xfrm>
          <a:off x="7781925" y="133350"/>
          <a:ext cx="2490107" cy="666750"/>
          <a:chOff x="10123714" y="1265464"/>
          <a:chExt cx="2490107" cy="666750"/>
        </a:xfrm>
      </xdr:grpSpPr>
      <xdr:sp macro="" textlink="">
        <xdr:nvSpPr>
          <xdr:cNvPr id="7" name="Rounded Rectangle 6">
            <a:hlinkClick xmlns:r="http://schemas.openxmlformats.org/officeDocument/2006/relationships" r:id="rId2"/>
          </xdr:cNvPr>
          <xdr:cNvSpPr/>
        </xdr:nvSpPr>
        <xdr:spPr>
          <a:xfrm>
            <a:off x="10123714" y="1265464"/>
            <a:ext cx="2490107" cy="666750"/>
          </a:xfrm>
          <a:prstGeom prst="roundRect">
            <a:avLst/>
          </a:prstGeom>
          <a:solidFill>
            <a:schemeClr val="bg1">
              <a:lumMod val="85000"/>
            </a:schemeClr>
          </a:solidFill>
          <a:ln>
            <a:solidFill>
              <a:schemeClr val="tx1"/>
            </a:solidFill>
          </a:ln>
          <a:effectLst>
            <a:glow rad="127000">
              <a:schemeClr val="accent2">
                <a:lumMod val="60000"/>
                <a:lumOff val="40000"/>
              </a:schemeClr>
            </a:glow>
          </a:effectLst>
          <a:scene3d>
            <a:camera prst="perspectiveRelaxedModerately"/>
            <a:lightRig rig="threePt" dir="t"/>
          </a:scene3d>
          <a:sp3d>
            <a:bevelT prst="slop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xdr:sp macro="" textlink="">
        <xdr:nvSpPr>
          <xdr:cNvPr id="8" name="Rectangle 7"/>
          <xdr:cNvSpPr/>
        </xdr:nvSpPr>
        <xdr:spPr>
          <a:xfrm>
            <a:off x="10411321" y="1408970"/>
            <a:ext cx="1901290" cy="352725"/>
          </a:xfrm>
          <a:prstGeom prst="rect">
            <a:avLst/>
          </a:prstGeom>
          <a:noFill/>
          <a:ln>
            <a:noFill/>
          </a:ln>
        </xdr:spPr>
        <xdr:txBody>
          <a:bodyPr wrap="none" lIns="91440" tIns="45720" rIns="91440" bIns="45720">
            <a:spAutoFit/>
          </a:bodyPr>
          <a:lstStyle/>
          <a:p>
            <a:pPr algn="ctr"/>
            <a:r>
              <a:rPr lang="th-TH" sz="1600" b="0" cap="none" spc="0">
                <a:ln w="0"/>
                <a:solidFill>
                  <a:schemeClr val="tx1"/>
                </a:solidFill>
                <a:effectLst>
                  <a:outerShdw blurRad="38100" dist="19050" dir="2700000" algn="tl" rotWithShape="0">
                    <a:schemeClr val="dk1">
                      <a:alpha val="40000"/>
                    </a:schemeClr>
                  </a:outerShdw>
                </a:effectLst>
              </a:rPr>
              <a:t>กลับหน้าแรก</a:t>
            </a:r>
            <a:r>
              <a:rPr lang="th-TH" sz="1600" b="0" cap="none" spc="0" baseline="0">
                <a:ln w="0"/>
                <a:solidFill>
                  <a:schemeClr val="tx1"/>
                </a:solidFill>
                <a:effectLst>
                  <a:outerShdw blurRad="38100" dist="19050" dir="2700000" algn="tl" rotWithShape="0">
                    <a:schemeClr val="dk1">
                      <a:alpha val="40000"/>
                    </a:schemeClr>
                  </a:outerShdw>
                </a:effectLst>
              </a:rPr>
              <a:t> /</a:t>
            </a:r>
            <a:r>
              <a:rPr lang="en-US" sz="1600" b="0" cap="none" spc="0" baseline="0">
                <a:ln w="0"/>
                <a:solidFill>
                  <a:schemeClr val="tx1"/>
                </a:solidFill>
                <a:effectLst>
                  <a:outerShdw blurRad="38100" dist="19050" dir="2700000" algn="tl" rotWithShape="0">
                    <a:schemeClr val="dk1">
                      <a:alpha val="40000"/>
                    </a:schemeClr>
                  </a:outerShdw>
                </a:effectLst>
              </a:rPr>
              <a:t>Home</a:t>
            </a:r>
            <a:endParaRPr lang="en-US" sz="16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61911</xdr:colOff>
      <xdr:row>0</xdr:row>
      <xdr:rowOff>38099</xdr:rowOff>
    </xdr:from>
    <xdr:to>
      <xdr:col>17</xdr:col>
      <xdr:colOff>714375</xdr:colOff>
      <xdr:row>14</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0</xdr:colOff>
      <xdr:row>6</xdr:row>
      <xdr:rowOff>133349</xdr:rowOff>
    </xdr:from>
    <xdr:to>
      <xdr:col>12</xdr:col>
      <xdr:colOff>0</xdr:colOff>
      <xdr:row>14</xdr:row>
      <xdr:rowOff>76200</xdr:rowOff>
    </xdr:to>
    <mc:AlternateContent xmlns:mc="http://schemas.openxmlformats.org/markup-compatibility/2006" xmlns:a14="http://schemas.microsoft.com/office/drawing/2010/main">
      <mc:Choice Requires="a14">
        <xdr:graphicFrame macro="">
          <xdr:nvGraphicFramePr>
            <xdr:cNvPr id="3" name="Yea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0" y="1562099"/>
              <a:ext cx="1828800" cy="1847851"/>
            </a:xfrm>
            <a:prstGeom prst="rect">
              <a:avLst/>
            </a:prstGeom>
            <a:solidFill>
              <a:prstClr val="white"/>
            </a:solidFill>
            <a:ln w="1">
              <a:solidFill>
                <a:prstClr val="green"/>
              </a:solidFill>
            </a:ln>
          </xdr:spPr>
          <xdr:txBody>
            <a:bodyPr vertOverflow="clip" horzOverflow="clip"/>
            <a:lstStyle/>
            <a:p>
              <a:r>
                <a:rPr lang="th-T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19050</xdr:colOff>
      <xdr:row>0</xdr:row>
      <xdr:rowOff>19051</xdr:rowOff>
    </xdr:from>
    <xdr:to>
      <xdr:col>12</xdr:col>
      <xdr:colOff>19050</xdr:colOff>
      <xdr:row>6</xdr:row>
      <xdr:rowOff>76201</xdr:rowOff>
    </xdr:to>
    <mc:AlternateContent xmlns:mc="http://schemas.openxmlformats.org/markup-compatibility/2006" xmlns:a14="http://schemas.microsoft.com/office/drawing/2010/main">
      <mc:Choice Requires="a14">
        <xdr:graphicFrame macro="">
          <xdr:nvGraphicFramePr>
            <xdr:cNvPr id="4" name="Category 2"/>
            <xdr:cNvGraphicFramePr/>
          </xdr:nvGraphicFramePr>
          <xdr:xfrm>
            <a:off x="0" y="0"/>
            <a:ext cx="0" cy="0"/>
          </xdr:xfrm>
          <a:graphic>
            <a:graphicData uri="http://schemas.microsoft.com/office/drawing/2010/slicer">
              <sle:slicer xmlns:sle="http://schemas.microsoft.com/office/drawing/2010/slicer" name="Category 2"/>
            </a:graphicData>
          </a:graphic>
        </xdr:graphicFrame>
      </mc:Choice>
      <mc:Fallback xmlns="">
        <xdr:sp macro="" textlink="">
          <xdr:nvSpPr>
            <xdr:cNvPr id="0" name=""/>
            <xdr:cNvSpPr>
              <a:spLocks noTextEdit="1"/>
            </xdr:cNvSpPr>
          </xdr:nvSpPr>
          <xdr:spPr>
            <a:xfrm>
              <a:off x="19050" y="19051"/>
              <a:ext cx="1828800" cy="1485900"/>
            </a:xfrm>
            <a:prstGeom prst="rect">
              <a:avLst/>
            </a:prstGeom>
            <a:solidFill>
              <a:prstClr val="white"/>
            </a:solidFill>
            <a:ln w="1">
              <a:solidFill>
                <a:prstClr val="green"/>
              </a:solidFill>
            </a:ln>
          </xdr:spPr>
          <xdr:txBody>
            <a:bodyPr vertOverflow="clip" horzOverflow="clip"/>
            <a:lstStyle/>
            <a:p>
              <a:r>
                <a:rPr lang="th-T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1209675</xdr:colOff>
      <xdr:row>14</xdr:row>
      <xdr:rowOff>95250</xdr:rowOff>
    </xdr:from>
    <xdr:to>
      <xdr:col>12</xdr:col>
      <xdr:colOff>0</xdr:colOff>
      <xdr:row>19</xdr:row>
      <xdr:rowOff>66675</xdr:rowOff>
    </xdr:to>
    <mc:AlternateContent xmlns:mc="http://schemas.openxmlformats.org/markup-compatibility/2006" xmlns:a14="http://schemas.microsoft.com/office/drawing/2010/main">
      <mc:Choice Requires="a14">
        <xdr:graphicFrame macro="">
          <xdr:nvGraphicFramePr>
            <xdr:cNvPr id="5" name="Type"/>
            <xdr:cNvGraphicFramePr/>
          </xdr:nvGraphicFramePr>
          <xdr:xfrm>
            <a:off x="0" y="0"/>
            <a:ext cx="0" cy="0"/>
          </xdr:xfrm>
          <a:graphic>
            <a:graphicData uri="http://schemas.microsoft.com/office/drawing/2010/slicer">
              <sle:slicer xmlns:sle="http://schemas.microsoft.com/office/drawing/2010/slicer" name="Type"/>
            </a:graphicData>
          </a:graphic>
        </xdr:graphicFrame>
      </mc:Choice>
      <mc:Fallback xmlns="">
        <xdr:sp macro="" textlink="">
          <xdr:nvSpPr>
            <xdr:cNvPr id="0" name=""/>
            <xdr:cNvSpPr>
              <a:spLocks noTextEdit="1"/>
            </xdr:cNvSpPr>
          </xdr:nvSpPr>
          <xdr:spPr>
            <a:xfrm>
              <a:off x="0" y="3429000"/>
              <a:ext cx="1828800" cy="1162050"/>
            </a:xfrm>
            <a:prstGeom prst="rect">
              <a:avLst/>
            </a:prstGeom>
            <a:solidFill>
              <a:prstClr val="white"/>
            </a:solidFill>
            <a:ln w="1">
              <a:solidFill>
                <a:prstClr val="green"/>
              </a:solidFill>
            </a:ln>
          </xdr:spPr>
          <xdr:txBody>
            <a:bodyPr vertOverflow="clip" horzOverflow="clip"/>
            <a:lstStyle/>
            <a:p>
              <a:r>
                <a:rPr lang="th-T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17</xdr:col>
      <xdr:colOff>733425</xdr:colOff>
      <xdr:row>1</xdr:row>
      <xdr:rowOff>57150</xdr:rowOff>
    </xdr:from>
    <xdr:to>
      <xdr:col>19</xdr:col>
      <xdr:colOff>1114426</xdr:colOff>
      <xdr:row>5</xdr:row>
      <xdr:rowOff>114300</xdr:rowOff>
    </xdr:to>
    <xdr:sp macro="" textlink="">
      <xdr:nvSpPr>
        <xdr:cNvPr id="7" name="TextBox 6"/>
        <xdr:cNvSpPr txBox="1"/>
      </xdr:nvSpPr>
      <xdr:spPr>
        <a:xfrm>
          <a:off x="9058275" y="295275"/>
          <a:ext cx="2819401" cy="10096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400"/>
            <a:t>การเปรียบเทียบ</a:t>
          </a:r>
          <a:r>
            <a:rPr lang="en-US" sz="1400" baseline="0"/>
            <a:t> Demand / Supply </a:t>
          </a:r>
          <a:r>
            <a:rPr lang="th-TH" sz="1400" baseline="0"/>
            <a:t>ในช่วงหลายๆ ปี -- </a:t>
          </a:r>
          <a:r>
            <a:rPr lang="th-TH" sz="2000" baseline="0">
              <a:solidFill>
                <a:srgbClr val="FF0000"/>
              </a:solidFill>
            </a:rPr>
            <a:t>คลิก</a:t>
          </a:r>
          <a:r>
            <a:rPr lang="en-US" sz="2000" baseline="0">
              <a:solidFill>
                <a:srgbClr val="FF0000"/>
              </a:solidFill>
            </a:rPr>
            <a:t> Slicer </a:t>
          </a:r>
          <a:r>
            <a:rPr lang="th-TH" sz="1400" baseline="0"/>
            <a:t>สังเกตุผล</a:t>
          </a:r>
          <a:endParaRPr lang="th-TH" sz="1400"/>
        </a:p>
      </xdr:txBody>
    </xdr:sp>
    <xdr:clientData/>
  </xdr:twoCellAnchor>
  <xdr:twoCellAnchor>
    <xdr:from>
      <xdr:col>17</xdr:col>
      <xdr:colOff>904875</xdr:colOff>
      <xdr:row>6</xdr:row>
      <xdr:rowOff>47625</xdr:rowOff>
    </xdr:from>
    <xdr:to>
      <xdr:col>19</xdr:col>
      <xdr:colOff>956582</xdr:colOff>
      <xdr:row>9</xdr:row>
      <xdr:rowOff>0</xdr:rowOff>
    </xdr:to>
    <xdr:grpSp>
      <xdr:nvGrpSpPr>
        <xdr:cNvPr id="8" name="Group 7"/>
        <xdr:cNvGrpSpPr/>
      </xdr:nvGrpSpPr>
      <xdr:grpSpPr>
        <a:xfrm>
          <a:off x="9229725" y="1476375"/>
          <a:ext cx="2490107" cy="666750"/>
          <a:chOff x="10123714" y="1265464"/>
          <a:chExt cx="2490107" cy="666750"/>
        </a:xfrm>
      </xdr:grpSpPr>
      <xdr:sp macro="" textlink="">
        <xdr:nvSpPr>
          <xdr:cNvPr id="9" name="Rounded Rectangle 8">
            <a:hlinkClick xmlns:r="http://schemas.openxmlformats.org/officeDocument/2006/relationships" r:id="rId2"/>
          </xdr:cNvPr>
          <xdr:cNvSpPr/>
        </xdr:nvSpPr>
        <xdr:spPr>
          <a:xfrm>
            <a:off x="10123714" y="1265464"/>
            <a:ext cx="2490107" cy="666750"/>
          </a:xfrm>
          <a:prstGeom prst="roundRect">
            <a:avLst/>
          </a:prstGeom>
          <a:solidFill>
            <a:schemeClr val="bg1">
              <a:lumMod val="85000"/>
            </a:schemeClr>
          </a:solidFill>
          <a:ln>
            <a:solidFill>
              <a:schemeClr val="tx1"/>
            </a:solidFill>
          </a:ln>
          <a:effectLst>
            <a:glow rad="127000">
              <a:schemeClr val="accent2">
                <a:lumMod val="60000"/>
                <a:lumOff val="40000"/>
              </a:schemeClr>
            </a:glow>
          </a:effectLst>
          <a:scene3d>
            <a:camera prst="perspectiveRelaxedModerately"/>
            <a:lightRig rig="threePt" dir="t"/>
          </a:scene3d>
          <a:sp3d>
            <a:bevelT prst="slop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xdr:sp macro="" textlink="">
        <xdr:nvSpPr>
          <xdr:cNvPr id="10" name="Rectangle 9"/>
          <xdr:cNvSpPr/>
        </xdr:nvSpPr>
        <xdr:spPr>
          <a:xfrm>
            <a:off x="10411321" y="1408970"/>
            <a:ext cx="1901290" cy="352725"/>
          </a:xfrm>
          <a:prstGeom prst="rect">
            <a:avLst/>
          </a:prstGeom>
          <a:noFill/>
          <a:ln>
            <a:noFill/>
          </a:ln>
        </xdr:spPr>
        <xdr:txBody>
          <a:bodyPr wrap="none" lIns="91440" tIns="45720" rIns="91440" bIns="45720">
            <a:spAutoFit/>
          </a:bodyPr>
          <a:lstStyle/>
          <a:p>
            <a:pPr algn="ctr"/>
            <a:r>
              <a:rPr lang="th-TH" sz="1600" b="0" cap="none" spc="0">
                <a:ln w="0"/>
                <a:solidFill>
                  <a:schemeClr val="tx1"/>
                </a:solidFill>
                <a:effectLst>
                  <a:outerShdw blurRad="38100" dist="19050" dir="2700000" algn="tl" rotWithShape="0">
                    <a:schemeClr val="dk1">
                      <a:alpha val="40000"/>
                    </a:schemeClr>
                  </a:outerShdw>
                </a:effectLst>
              </a:rPr>
              <a:t>กลับหน้าแรก</a:t>
            </a:r>
            <a:r>
              <a:rPr lang="th-TH" sz="1600" b="0" cap="none" spc="0" baseline="0">
                <a:ln w="0"/>
                <a:solidFill>
                  <a:schemeClr val="tx1"/>
                </a:solidFill>
                <a:effectLst>
                  <a:outerShdw blurRad="38100" dist="19050" dir="2700000" algn="tl" rotWithShape="0">
                    <a:schemeClr val="dk1">
                      <a:alpha val="40000"/>
                    </a:schemeClr>
                  </a:outerShdw>
                </a:effectLst>
              </a:rPr>
              <a:t> /</a:t>
            </a:r>
            <a:r>
              <a:rPr lang="en-US" sz="1600" b="0" cap="none" spc="0" baseline="0">
                <a:ln w="0"/>
                <a:solidFill>
                  <a:schemeClr val="tx1"/>
                </a:solidFill>
                <a:effectLst>
                  <a:outerShdw blurRad="38100" dist="19050" dir="2700000" algn="tl" rotWithShape="0">
                    <a:schemeClr val="dk1">
                      <a:alpha val="40000"/>
                    </a:schemeClr>
                  </a:outerShdw>
                </a:effectLst>
              </a:rPr>
              <a:t>Home</a:t>
            </a:r>
            <a:endParaRPr lang="en-US" sz="16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38100</xdr:colOff>
      <xdr:row>0</xdr:row>
      <xdr:rowOff>57150</xdr:rowOff>
    </xdr:from>
    <xdr:to>
      <xdr:col>11</xdr:col>
      <xdr:colOff>571500</xdr:colOff>
      <xdr:row>12</xdr:row>
      <xdr:rowOff>228600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22411</xdr:colOff>
      <xdr:row>13</xdr:row>
      <xdr:rowOff>44262</xdr:rowOff>
    </xdr:from>
    <xdr:to>
      <xdr:col>6</xdr:col>
      <xdr:colOff>461681</xdr:colOff>
      <xdr:row>20</xdr:row>
      <xdr:rowOff>11205</xdr:rowOff>
    </xdr:to>
    <mc:AlternateContent xmlns:mc="http://schemas.openxmlformats.org/markup-compatibility/2006" xmlns:tsle="http://schemas.microsoft.com/office/drawing/2012/timeslicer">
      <mc:Choice Requires="tsle">
        <xdr:graphicFrame macro="">
          <xdr:nvGraphicFramePr>
            <xdr:cNvPr id="3" name="Date 5"/>
            <xdr:cNvGraphicFramePr/>
          </xdr:nvGraphicFramePr>
          <xdr:xfrm>
            <a:off x="0" y="0"/>
            <a:ext cx="0" cy="0"/>
          </xdr:xfrm>
          <a:graphic>
            <a:graphicData uri="http://schemas.microsoft.com/office/drawing/2012/timeslicer">
              <tsle:timeslicer name="Date 5"/>
            </a:graphicData>
          </a:graphic>
        </xdr:graphicFrame>
      </mc:Choice>
      <mc:Fallback xmlns="">
        <xdr:sp macro="" textlink="">
          <xdr:nvSpPr>
            <xdr:cNvPr id="0" name=""/>
            <xdr:cNvSpPr>
              <a:spLocks noTextEdit="1"/>
            </xdr:cNvSpPr>
          </xdr:nvSpPr>
          <xdr:spPr>
            <a:xfrm>
              <a:off x="22411" y="3103468"/>
              <a:ext cx="4574241" cy="1614208"/>
            </a:xfrm>
            <a:prstGeom prst="rect">
              <a:avLst/>
            </a:prstGeom>
            <a:solidFill>
              <a:prstClr val="white"/>
            </a:solidFill>
            <a:ln w="1">
              <a:solidFill>
                <a:prstClr val="green"/>
              </a:solidFill>
            </a:ln>
          </xdr:spPr>
          <xdr:txBody>
            <a:bodyPr vertOverflow="clip" horzOverflow="clip"/>
            <a:lstStyle/>
            <a:p>
              <a:r>
                <a:rPr lang="th-TH" sz="1100"/>
                <a:t>Timeline: Works in Excel 2013 or higher. Do not move or resize.</a:t>
              </a:r>
            </a:p>
          </xdr:txBody>
        </xdr:sp>
      </mc:Fallback>
    </mc:AlternateContent>
    <xdr:clientData/>
  </xdr:twoCellAnchor>
  <xdr:twoCellAnchor>
    <xdr:from>
      <xdr:col>6</xdr:col>
      <xdr:colOff>750794</xdr:colOff>
      <xdr:row>13</xdr:row>
      <xdr:rowOff>156882</xdr:rowOff>
    </xdr:from>
    <xdr:to>
      <xdr:col>10</xdr:col>
      <xdr:colOff>224118</xdr:colOff>
      <xdr:row>17</xdr:row>
      <xdr:rowOff>63313</xdr:rowOff>
    </xdr:to>
    <xdr:sp macro="" textlink="">
      <xdr:nvSpPr>
        <xdr:cNvPr id="6" name="TextBox 5"/>
        <xdr:cNvSpPr txBox="1"/>
      </xdr:nvSpPr>
      <xdr:spPr>
        <a:xfrm>
          <a:off x="4885765" y="3216088"/>
          <a:ext cx="4359088" cy="847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800" baseline="0"/>
            <a:t>การทำกราฟยอดขาย โดยแบ่งตามช่วงของยอดเงิน</a:t>
          </a:r>
          <a:r>
            <a:rPr lang="en-US" sz="1800" baseline="0"/>
            <a:t> </a:t>
          </a:r>
          <a:r>
            <a:rPr lang="th-TH" sz="1800" baseline="0"/>
            <a:t> -- </a:t>
          </a:r>
          <a:r>
            <a:rPr lang="th-TH" sz="2400" baseline="0">
              <a:solidFill>
                <a:srgbClr val="FF0000"/>
              </a:solidFill>
            </a:rPr>
            <a:t>คลิกที่</a:t>
          </a:r>
          <a:r>
            <a:rPr lang="en-US" sz="2400" baseline="0">
              <a:solidFill>
                <a:srgbClr val="FF0000"/>
              </a:solidFill>
            </a:rPr>
            <a:t> TimeLine</a:t>
          </a:r>
          <a:r>
            <a:rPr lang="th-TH" sz="2400" baseline="0">
              <a:solidFill>
                <a:srgbClr val="FF0000"/>
              </a:solidFill>
            </a:rPr>
            <a:t> </a:t>
          </a:r>
          <a:r>
            <a:rPr lang="th-TH" sz="1800" baseline="0"/>
            <a:t>สังเกตุผล</a:t>
          </a:r>
          <a:endParaRPr lang="th-TH" sz="1800"/>
        </a:p>
      </xdr:txBody>
    </xdr:sp>
    <xdr:clientData/>
  </xdr:twoCellAnchor>
  <xdr:twoCellAnchor>
    <xdr:from>
      <xdr:col>11</xdr:col>
      <xdr:colOff>829236</xdr:colOff>
      <xdr:row>0</xdr:row>
      <xdr:rowOff>190500</xdr:rowOff>
    </xdr:from>
    <xdr:to>
      <xdr:col>13</xdr:col>
      <xdr:colOff>876460</xdr:colOff>
      <xdr:row>3</xdr:row>
      <xdr:rowOff>151279</xdr:rowOff>
    </xdr:to>
    <xdr:grpSp>
      <xdr:nvGrpSpPr>
        <xdr:cNvPr id="5" name="Group 4"/>
        <xdr:cNvGrpSpPr/>
      </xdr:nvGrpSpPr>
      <xdr:grpSpPr>
        <a:xfrm>
          <a:off x="11071412" y="190500"/>
          <a:ext cx="2490107" cy="666750"/>
          <a:chOff x="10123714" y="1265464"/>
          <a:chExt cx="2490107" cy="666750"/>
        </a:xfrm>
      </xdr:grpSpPr>
      <xdr:sp macro="" textlink="">
        <xdr:nvSpPr>
          <xdr:cNvPr id="7" name="Rounded Rectangle 6">
            <a:hlinkClick xmlns:r="http://schemas.openxmlformats.org/officeDocument/2006/relationships" r:id="rId2"/>
          </xdr:cNvPr>
          <xdr:cNvSpPr/>
        </xdr:nvSpPr>
        <xdr:spPr>
          <a:xfrm>
            <a:off x="10123714" y="1265464"/>
            <a:ext cx="2490107" cy="666750"/>
          </a:xfrm>
          <a:prstGeom prst="roundRect">
            <a:avLst/>
          </a:prstGeom>
          <a:solidFill>
            <a:schemeClr val="bg1">
              <a:lumMod val="85000"/>
            </a:schemeClr>
          </a:solidFill>
          <a:ln>
            <a:solidFill>
              <a:schemeClr val="tx1"/>
            </a:solidFill>
          </a:ln>
          <a:effectLst>
            <a:glow rad="127000">
              <a:schemeClr val="accent2">
                <a:lumMod val="60000"/>
                <a:lumOff val="40000"/>
              </a:schemeClr>
            </a:glow>
          </a:effectLst>
          <a:scene3d>
            <a:camera prst="perspectiveRelaxedModerately"/>
            <a:lightRig rig="threePt" dir="t"/>
          </a:scene3d>
          <a:sp3d>
            <a:bevelT prst="slop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xdr:sp macro="" textlink="">
        <xdr:nvSpPr>
          <xdr:cNvPr id="8" name="Rectangle 7"/>
          <xdr:cNvSpPr/>
        </xdr:nvSpPr>
        <xdr:spPr>
          <a:xfrm>
            <a:off x="10411321" y="1408970"/>
            <a:ext cx="1901290" cy="352725"/>
          </a:xfrm>
          <a:prstGeom prst="rect">
            <a:avLst/>
          </a:prstGeom>
          <a:noFill/>
          <a:ln>
            <a:noFill/>
          </a:ln>
        </xdr:spPr>
        <xdr:txBody>
          <a:bodyPr wrap="none" lIns="91440" tIns="45720" rIns="91440" bIns="45720">
            <a:spAutoFit/>
          </a:bodyPr>
          <a:lstStyle/>
          <a:p>
            <a:pPr algn="ctr"/>
            <a:r>
              <a:rPr lang="th-TH" sz="1600" b="0" cap="none" spc="0">
                <a:ln w="0"/>
                <a:solidFill>
                  <a:schemeClr val="tx1"/>
                </a:solidFill>
                <a:effectLst>
                  <a:outerShdw blurRad="38100" dist="19050" dir="2700000" algn="tl" rotWithShape="0">
                    <a:schemeClr val="dk1">
                      <a:alpha val="40000"/>
                    </a:schemeClr>
                  </a:outerShdw>
                </a:effectLst>
              </a:rPr>
              <a:t>กลับหน้าแรก</a:t>
            </a:r>
            <a:r>
              <a:rPr lang="th-TH" sz="1600" b="0" cap="none" spc="0" baseline="0">
                <a:ln w="0"/>
                <a:solidFill>
                  <a:schemeClr val="tx1"/>
                </a:solidFill>
                <a:effectLst>
                  <a:outerShdw blurRad="38100" dist="19050" dir="2700000" algn="tl" rotWithShape="0">
                    <a:schemeClr val="dk1">
                      <a:alpha val="40000"/>
                    </a:schemeClr>
                  </a:outerShdw>
                </a:effectLst>
              </a:rPr>
              <a:t> /</a:t>
            </a:r>
            <a:r>
              <a:rPr lang="en-US" sz="1600" b="0" cap="none" spc="0" baseline="0">
                <a:ln w="0"/>
                <a:solidFill>
                  <a:schemeClr val="tx1"/>
                </a:solidFill>
                <a:effectLst>
                  <a:outerShdw blurRad="38100" dist="19050" dir="2700000" algn="tl" rotWithShape="0">
                    <a:schemeClr val="dk1">
                      <a:alpha val="40000"/>
                    </a:schemeClr>
                  </a:outerShdw>
                </a:effectLst>
              </a:rPr>
              <a:t>Home</a:t>
            </a:r>
            <a:endParaRPr lang="en-US" sz="16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19048</xdr:colOff>
      <xdr:row>0</xdr:row>
      <xdr:rowOff>28574</xdr:rowOff>
    </xdr:from>
    <xdr:to>
      <xdr:col>12</xdr:col>
      <xdr:colOff>971550</xdr:colOff>
      <xdr:row>8</xdr:row>
      <xdr:rowOff>142875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xdr:colOff>
      <xdr:row>8</xdr:row>
      <xdr:rowOff>171450</xdr:rowOff>
    </xdr:from>
    <xdr:to>
      <xdr:col>10</xdr:col>
      <xdr:colOff>76200</xdr:colOff>
      <xdr:row>17</xdr:row>
      <xdr:rowOff>190500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1000125</xdr:colOff>
      <xdr:row>0</xdr:row>
      <xdr:rowOff>152400</xdr:rowOff>
    </xdr:from>
    <xdr:to>
      <xdr:col>15</xdr:col>
      <xdr:colOff>676275</xdr:colOff>
      <xdr:row>6</xdr:row>
      <xdr:rowOff>114300</xdr:rowOff>
    </xdr:to>
    <mc:AlternateContent xmlns:mc="http://schemas.openxmlformats.org/markup-compatibility/2006" xmlns:tsle="http://schemas.microsoft.com/office/drawing/2012/timeslicer">
      <mc:Choice Requires="tsle">
        <xdr:graphicFrame macro="">
          <xdr:nvGraphicFramePr>
            <xdr:cNvPr id="8" name="Date 6"/>
            <xdr:cNvGraphicFramePr/>
          </xdr:nvGraphicFramePr>
          <xdr:xfrm>
            <a:off x="0" y="0"/>
            <a:ext cx="0" cy="0"/>
          </xdr:xfrm>
          <a:graphic>
            <a:graphicData uri="http://schemas.microsoft.com/office/drawing/2012/timeslicer">
              <tsle:timeslicer name="Date 6"/>
            </a:graphicData>
          </a:graphic>
        </xdr:graphicFrame>
      </mc:Choice>
      <mc:Fallback xmlns="">
        <xdr:sp macro="" textlink="">
          <xdr:nvSpPr>
            <xdr:cNvPr id="0" name=""/>
            <xdr:cNvSpPr>
              <a:spLocks noTextEdit="1"/>
            </xdr:cNvSpPr>
          </xdr:nvSpPr>
          <xdr:spPr>
            <a:xfrm>
              <a:off x="10287000" y="152400"/>
              <a:ext cx="3333750" cy="1390650"/>
            </a:xfrm>
            <a:prstGeom prst="rect">
              <a:avLst/>
            </a:prstGeom>
            <a:solidFill>
              <a:prstClr val="white"/>
            </a:solidFill>
            <a:ln w="1">
              <a:solidFill>
                <a:prstClr val="green"/>
              </a:solidFill>
            </a:ln>
          </xdr:spPr>
          <xdr:txBody>
            <a:bodyPr vertOverflow="clip" horzOverflow="clip"/>
            <a:lstStyle/>
            <a:p>
              <a:r>
                <a:rPr lang="th-TH" sz="1100"/>
                <a:t>Timeline: Works in Excel 2013 or higher. Do not move or resize.</a:t>
              </a:r>
            </a:p>
          </xdr:txBody>
        </xdr:sp>
      </mc:Fallback>
    </mc:AlternateContent>
    <xdr:clientData/>
  </xdr:twoCellAnchor>
  <xdr:twoCellAnchor>
    <xdr:from>
      <xdr:col>10</xdr:col>
      <xdr:colOff>95250</xdr:colOff>
      <xdr:row>8</xdr:row>
      <xdr:rowOff>171450</xdr:rowOff>
    </xdr:from>
    <xdr:to>
      <xdr:col>12</xdr:col>
      <xdr:colOff>971550</xdr:colOff>
      <xdr:row>17</xdr:row>
      <xdr:rowOff>190500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1038225</xdr:colOff>
      <xdr:row>7</xdr:row>
      <xdr:rowOff>9525</xdr:rowOff>
    </xdr:from>
    <xdr:to>
      <xdr:col>15</xdr:col>
      <xdr:colOff>476250</xdr:colOff>
      <xdr:row>10</xdr:row>
      <xdr:rowOff>209550</xdr:rowOff>
    </xdr:to>
    <xdr:sp macro="" textlink="">
      <xdr:nvSpPr>
        <xdr:cNvPr id="10" name="TextBox 9"/>
        <xdr:cNvSpPr txBox="1"/>
      </xdr:nvSpPr>
      <xdr:spPr>
        <a:xfrm>
          <a:off x="10325100" y="1676400"/>
          <a:ext cx="3095625" cy="9144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400"/>
            <a:t>จากข้อมูลการขายรายวัน</a:t>
          </a:r>
          <a:r>
            <a:rPr lang="th-TH" sz="1400" baseline="0"/>
            <a:t> นำมาแสดงเป็นกราฟ นำเสนอเพื่อพิจารณาหา สถิติวันที่ขายดีที่สุดในรอบเดือน หรือ สัปดาห์</a:t>
          </a:r>
          <a:endParaRPr lang="th-TH" sz="1400"/>
        </a:p>
      </xdr:txBody>
    </xdr:sp>
    <xdr:clientData/>
  </xdr:twoCellAnchor>
  <xdr:twoCellAnchor>
    <xdr:from>
      <xdr:col>12</xdr:col>
      <xdr:colOff>1047750</xdr:colOff>
      <xdr:row>11</xdr:row>
      <xdr:rowOff>28576</xdr:rowOff>
    </xdr:from>
    <xdr:to>
      <xdr:col>15</xdr:col>
      <xdr:colOff>466725</xdr:colOff>
      <xdr:row>14</xdr:row>
      <xdr:rowOff>85725</xdr:rowOff>
    </xdr:to>
    <xdr:sp macro="" textlink="">
      <xdr:nvSpPr>
        <xdr:cNvPr id="11" name="TextBox 10"/>
        <xdr:cNvSpPr txBox="1"/>
      </xdr:nvSpPr>
      <xdr:spPr>
        <a:xfrm>
          <a:off x="10334625" y="2647951"/>
          <a:ext cx="3076575" cy="77152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2000">
              <a:solidFill>
                <a:srgbClr val="FF0000"/>
              </a:solidFill>
            </a:rPr>
            <a:t>คลิก</a:t>
          </a:r>
          <a:r>
            <a:rPr lang="en-US" sz="2000">
              <a:solidFill>
                <a:srgbClr val="FF0000"/>
              </a:solidFill>
            </a:rPr>
            <a:t> TimeLine</a:t>
          </a:r>
          <a:r>
            <a:rPr lang="th-TH" sz="2000">
              <a:solidFill>
                <a:srgbClr val="FF0000"/>
              </a:solidFill>
            </a:rPr>
            <a:t> </a:t>
          </a:r>
          <a:r>
            <a:rPr lang="th-TH" sz="1400"/>
            <a:t>เลือก</a:t>
          </a:r>
          <a:r>
            <a:rPr lang="en-US" sz="1400" baseline="0"/>
            <a:t> Years </a:t>
          </a:r>
          <a:r>
            <a:rPr lang="th-TH" sz="1400" baseline="0"/>
            <a:t>หรือ</a:t>
          </a:r>
          <a:r>
            <a:rPr lang="en-US" sz="1400" baseline="0"/>
            <a:t> Quarters </a:t>
          </a:r>
          <a:r>
            <a:rPr lang="th-TH" sz="1400" baseline="0"/>
            <a:t>หรือ</a:t>
          </a:r>
          <a:r>
            <a:rPr lang="en-US" sz="1400" baseline="0"/>
            <a:t> Months -&gt; </a:t>
          </a:r>
          <a:r>
            <a:rPr lang="th-TH" sz="1400" baseline="0"/>
            <a:t>สังเกตุผล</a:t>
          </a:r>
          <a:endParaRPr lang="th-TH" sz="1400"/>
        </a:p>
      </xdr:txBody>
    </xdr:sp>
    <xdr:clientData/>
  </xdr:twoCellAnchor>
  <xdr:twoCellAnchor>
    <xdr:from>
      <xdr:col>13</xdr:col>
      <xdr:colOff>0</xdr:colOff>
      <xdr:row>14</xdr:row>
      <xdr:rowOff>152400</xdr:rowOff>
    </xdr:from>
    <xdr:to>
      <xdr:col>15</xdr:col>
      <xdr:colOff>51707</xdr:colOff>
      <xdr:row>17</xdr:row>
      <xdr:rowOff>104775</xdr:rowOff>
    </xdr:to>
    <xdr:grpSp>
      <xdr:nvGrpSpPr>
        <xdr:cNvPr id="12" name="Group 11"/>
        <xdr:cNvGrpSpPr/>
      </xdr:nvGrpSpPr>
      <xdr:grpSpPr>
        <a:xfrm>
          <a:off x="10506075" y="3486150"/>
          <a:ext cx="2490107" cy="666750"/>
          <a:chOff x="10123714" y="1265464"/>
          <a:chExt cx="2490107" cy="666750"/>
        </a:xfrm>
      </xdr:grpSpPr>
      <xdr:sp macro="" textlink="">
        <xdr:nvSpPr>
          <xdr:cNvPr id="13" name="Rounded Rectangle 12">
            <a:hlinkClick xmlns:r="http://schemas.openxmlformats.org/officeDocument/2006/relationships" r:id="rId4"/>
          </xdr:cNvPr>
          <xdr:cNvSpPr/>
        </xdr:nvSpPr>
        <xdr:spPr>
          <a:xfrm>
            <a:off x="10123714" y="1265464"/>
            <a:ext cx="2490107" cy="666750"/>
          </a:xfrm>
          <a:prstGeom prst="roundRect">
            <a:avLst/>
          </a:prstGeom>
          <a:solidFill>
            <a:schemeClr val="bg1">
              <a:lumMod val="85000"/>
            </a:schemeClr>
          </a:solidFill>
          <a:ln>
            <a:solidFill>
              <a:schemeClr val="tx1"/>
            </a:solidFill>
          </a:ln>
          <a:effectLst>
            <a:glow rad="127000">
              <a:schemeClr val="accent2">
                <a:lumMod val="60000"/>
                <a:lumOff val="40000"/>
              </a:schemeClr>
            </a:glow>
          </a:effectLst>
          <a:scene3d>
            <a:camera prst="perspectiveRelaxedModerately"/>
            <a:lightRig rig="threePt" dir="t"/>
          </a:scene3d>
          <a:sp3d>
            <a:bevelT prst="slop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xdr:sp macro="" textlink="">
        <xdr:nvSpPr>
          <xdr:cNvPr id="14" name="Rectangle 13"/>
          <xdr:cNvSpPr/>
        </xdr:nvSpPr>
        <xdr:spPr>
          <a:xfrm>
            <a:off x="10411321" y="1408970"/>
            <a:ext cx="1901290" cy="352725"/>
          </a:xfrm>
          <a:prstGeom prst="rect">
            <a:avLst/>
          </a:prstGeom>
          <a:noFill/>
          <a:ln>
            <a:noFill/>
          </a:ln>
        </xdr:spPr>
        <xdr:txBody>
          <a:bodyPr wrap="none" lIns="91440" tIns="45720" rIns="91440" bIns="45720">
            <a:spAutoFit/>
          </a:bodyPr>
          <a:lstStyle/>
          <a:p>
            <a:pPr algn="ctr"/>
            <a:r>
              <a:rPr lang="th-TH" sz="1600" b="0" cap="none" spc="0">
                <a:ln w="0"/>
                <a:solidFill>
                  <a:schemeClr val="tx1"/>
                </a:solidFill>
                <a:effectLst>
                  <a:outerShdw blurRad="38100" dist="19050" dir="2700000" algn="tl" rotWithShape="0">
                    <a:schemeClr val="dk1">
                      <a:alpha val="40000"/>
                    </a:schemeClr>
                  </a:outerShdw>
                </a:effectLst>
              </a:rPr>
              <a:t>กลับหน้าแรก</a:t>
            </a:r>
            <a:r>
              <a:rPr lang="th-TH" sz="1600" b="0" cap="none" spc="0" baseline="0">
                <a:ln w="0"/>
                <a:solidFill>
                  <a:schemeClr val="tx1"/>
                </a:solidFill>
                <a:effectLst>
                  <a:outerShdw blurRad="38100" dist="19050" dir="2700000" algn="tl" rotWithShape="0">
                    <a:schemeClr val="dk1">
                      <a:alpha val="40000"/>
                    </a:schemeClr>
                  </a:outerShdw>
                </a:effectLst>
              </a:rPr>
              <a:t> /</a:t>
            </a:r>
            <a:r>
              <a:rPr lang="en-US" sz="1600" b="0" cap="none" spc="0" baseline="0">
                <a:ln w="0"/>
                <a:solidFill>
                  <a:schemeClr val="tx1"/>
                </a:solidFill>
                <a:effectLst>
                  <a:outerShdw blurRad="38100" dist="19050" dir="2700000" algn="tl" rotWithShape="0">
                    <a:schemeClr val="dk1">
                      <a:alpha val="40000"/>
                    </a:schemeClr>
                  </a:outerShdw>
                </a:effectLst>
              </a:rPr>
              <a:t>Home</a:t>
            </a:r>
            <a:endParaRPr lang="en-US" sz="16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19050</xdr:colOff>
      <xdr:row>10</xdr:row>
      <xdr:rowOff>47625</xdr:rowOff>
    </xdr:from>
    <xdr:to>
      <xdr:col>6</xdr:col>
      <xdr:colOff>761999</xdr:colOff>
      <xdr:row>16</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190500</xdr:colOff>
      <xdr:row>0</xdr:row>
      <xdr:rowOff>247649</xdr:rowOff>
    </xdr:from>
    <xdr:to>
      <xdr:col>10</xdr:col>
      <xdr:colOff>1047750</xdr:colOff>
      <xdr:row>5</xdr:row>
      <xdr:rowOff>171449</xdr:rowOff>
    </xdr:to>
    <xdr:sp macro="" textlink="">
      <xdr:nvSpPr>
        <xdr:cNvPr id="3" name="TextBox 2"/>
        <xdr:cNvSpPr txBox="1"/>
      </xdr:nvSpPr>
      <xdr:spPr>
        <a:xfrm>
          <a:off x="8086725" y="247649"/>
          <a:ext cx="3295650" cy="12096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400" baseline="0"/>
            <a:t>การนำเสนอโดยใช้</a:t>
          </a:r>
          <a:r>
            <a:rPr lang="en-US" sz="1400" baseline="0"/>
            <a:t> VLOOKUP / SparkLine / ColumnLine --- </a:t>
          </a:r>
          <a:r>
            <a:rPr lang="th-TH" sz="2000" baseline="0">
              <a:solidFill>
                <a:srgbClr val="FF0000"/>
              </a:solidFill>
            </a:rPr>
            <a:t>คลิกเลือก</a:t>
          </a:r>
          <a:r>
            <a:rPr lang="en-US" sz="2000" baseline="0">
              <a:solidFill>
                <a:srgbClr val="FF0000"/>
              </a:solidFill>
            </a:rPr>
            <a:t> Product </a:t>
          </a:r>
          <a:r>
            <a:rPr lang="th-TH" sz="2000" baseline="0">
              <a:solidFill>
                <a:srgbClr val="FF0000"/>
              </a:solidFill>
            </a:rPr>
            <a:t>ที่</a:t>
          </a:r>
          <a:r>
            <a:rPr lang="en-US" sz="2000" baseline="0">
              <a:solidFill>
                <a:srgbClr val="FF0000"/>
              </a:solidFill>
            </a:rPr>
            <a:t> A10</a:t>
          </a:r>
          <a:r>
            <a:rPr lang="en-US" sz="1400" baseline="0"/>
            <a:t> </a:t>
          </a:r>
          <a:r>
            <a:rPr lang="th-TH" sz="1400" baseline="0"/>
            <a:t>สังเกตุผลของกราฟ</a:t>
          </a:r>
          <a:r>
            <a:rPr lang="en-US" sz="1400" baseline="0"/>
            <a:t> </a:t>
          </a:r>
          <a:endParaRPr lang="th-TH" sz="1400"/>
        </a:p>
      </xdr:txBody>
    </xdr:sp>
    <xdr:clientData/>
  </xdr:twoCellAnchor>
  <xdr:twoCellAnchor>
    <xdr:from>
      <xdr:col>8</xdr:col>
      <xdr:colOff>342900</xdr:colOff>
      <xdr:row>6</xdr:row>
      <xdr:rowOff>19050</xdr:rowOff>
    </xdr:from>
    <xdr:to>
      <xdr:col>10</xdr:col>
      <xdr:colOff>394607</xdr:colOff>
      <xdr:row>9</xdr:row>
      <xdr:rowOff>161925</xdr:rowOff>
    </xdr:to>
    <xdr:grpSp>
      <xdr:nvGrpSpPr>
        <xdr:cNvPr id="4" name="Group 3"/>
        <xdr:cNvGrpSpPr/>
      </xdr:nvGrpSpPr>
      <xdr:grpSpPr>
        <a:xfrm>
          <a:off x="8239125" y="1562100"/>
          <a:ext cx="2490107" cy="666750"/>
          <a:chOff x="10123714" y="1265464"/>
          <a:chExt cx="2490107" cy="666750"/>
        </a:xfrm>
      </xdr:grpSpPr>
      <xdr:sp macro="" textlink="">
        <xdr:nvSpPr>
          <xdr:cNvPr id="5" name="Rounded Rectangle 4">
            <a:hlinkClick xmlns:r="http://schemas.openxmlformats.org/officeDocument/2006/relationships" r:id="rId2"/>
          </xdr:cNvPr>
          <xdr:cNvSpPr/>
        </xdr:nvSpPr>
        <xdr:spPr>
          <a:xfrm>
            <a:off x="10123714" y="1265464"/>
            <a:ext cx="2490107" cy="666750"/>
          </a:xfrm>
          <a:prstGeom prst="roundRect">
            <a:avLst/>
          </a:prstGeom>
          <a:solidFill>
            <a:schemeClr val="bg1">
              <a:lumMod val="85000"/>
            </a:schemeClr>
          </a:solidFill>
          <a:ln>
            <a:solidFill>
              <a:schemeClr val="tx1"/>
            </a:solidFill>
          </a:ln>
          <a:effectLst>
            <a:glow rad="127000">
              <a:schemeClr val="accent2">
                <a:lumMod val="60000"/>
                <a:lumOff val="40000"/>
              </a:schemeClr>
            </a:glow>
          </a:effectLst>
          <a:scene3d>
            <a:camera prst="perspectiveRelaxedModerately"/>
            <a:lightRig rig="threePt" dir="t"/>
          </a:scene3d>
          <a:sp3d>
            <a:bevelT prst="slop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xdr:sp macro="" textlink="">
        <xdr:nvSpPr>
          <xdr:cNvPr id="6" name="Rectangle 5"/>
          <xdr:cNvSpPr/>
        </xdr:nvSpPr>
        <xdr:spPr>
          <a:xfrm>
            <a:off x="10411321" y="1408970"/>
            <a:ext cx="1901290" cy="352725"/>
          </a:xfrm>
          <a:prstGeom prst="rect">
            <a:avLst/>
          </a:prstGeom>
          <a:noFill/>
          <a:ln>
            <a:noFill/>
          </a:ln>
        </xdr:spPr>
        <xdr:txBody>
          <a:bodyPr wrap="none" lIns="91440" tIns="45720" rIns="91440" bIns="45720">
            <a:spAutoFit/>
          </a:bodyPr>
          <a:lstStyle/>
          <a:p>
            <a:pPr algn="ctr"/>
            <a:r>
              <a:rPr lang="th-TH" sz="1600" b="0" cap="none" spc="0">
                <a:ln w="0"/>
                <a:solidFill>
                  <a:schemeClr val="tx1"/>
                </a:solidFill>
                <a:effectLst>
                  <a:outerShdw blurRad="38100" dist="19050" dir="2700000" algn="tl" rotWithShape="0">
                    <a:schemeClr val="dk1">
                      <a:alpha val="40000"/>
                    </a:schemeClr>
                  </a:outerShdw>
                </a:effectLst>
              </a:rPr>
              <a:t>กลับหน้าแรก</a:t>
            </a:r>
            <a:r>
              <a:rPr lang="th-TH" sz="1600" b="0" cap="none" spc="0" baseline="0">
                <a:ln w="0"/>
                <a:solidFill>
                  <a:schemeClr val="tx1"/>
                </a:solidFill>
                <a:effectLst>
                  <a:outerShdw blurRad="38100" dist="19050" dir="2700000" algn="tl" rotWithShape="0">
                    <a:schemeClr val="dk1">
                      <a:alpha val="40000"/>
                    </a:schemeClr>
                  </a:outerShdw>
                </a:effectLst>
              </a:rPr>
              <a:t> /</a:t>
            </a:r>
            <a:r>
              <a:rPr lang="en-US" sz="1600" b="0" cap="none" spc="0" baseline="0">
                <a:ln w="0"/>
                <a:solidFill>
                  <a:schemeClr val="tx1"/>
                </a:solidFill>
                <a:effectLst>
                  <a:outerShdw blurRad="38100" dist="19050" dir="2700000" algn="tl" rotWithShape="0">
                    <a:schemeClr val="dk1">
                      <a:alpha val="40000"/>
                    </a:schemeClr>
                  </a:outerShdw>
                </a:effectLst>
              </a:rPr>
              <a:t>Home</a:t>
            </a:r>
            <a:endParaRPr lang="en-US" sz="16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190500</xdr:colOff>
      <xdr:row>7</xdr:row>
      <xdr:rowOff>19050</xdr:rowOff>
    </xdr:from>
    <xdr:to>
      <xdr:col>3</xdr:col>
      <xdr:colOff>1333500</xdr:colOff>
      <xdr:row>15</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1343025</xdr:colOff>
      <xdr:row>7</xdr:row>
      <xdr:rowOff>9525</xdr:rowOff>
    </xdr:from>
    <xdr:to>
      <xdr:col>6</xdr:col>
      <xdr:colOff>1190625</xdr:colOff>
      <xdr:row>15</xdr:row>
      <xdr:rowOff>123825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1162050</xdr:colOff>
      <xdr:row>7</xdr:row>
      <xdr:rowOff>0</xdr:rowOff>
    </xdr:from>
    <xdr:to>
      <xdr:col>10</xdr:col>
      <xdr:colOff>504825</xdr:colOff>
      <xdr:row>15</xdr:row>
      <xdr:rowOff>95250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219075</xdr:rowOff>
    </xdr:from>
    <xdr:to>
      <xdr:col>7</xdr:col>
      <xdr:colOff>847725</xdr:colOff>
      <xdr:row>5</xdr:row>
      <xdr:rowOff>85725</xdr:rowOff>
    </xdr:to>
    <xdr:sp macro="" textlink="">
      <xdr:nvSpPr>
        <xdr:cNvPr id="5" name="TextBox 4"/>
        <xdr:cNvSpPr txBox="1"/>
      </xdr:nvSpPr>
      <xdr:spPr>
        <a:xfrm>
          <a:off x="5686425" y="219075"/>
          <a:ext cx="3219450" cy="11525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400"/>
            <a:t>การสร้าง</a:t>
          </a:r>
          <a:r>
            <a:rPr lang="en-US" sz="1400"/>
            <a:t> Dashboard </a:t>
          </a:r>
          <a:r>
            <a:rPr lang="th-TH" sz="1400"/>
            <a:t>โดยการใช้</a:t>
          </a:r>
          <a:r>
            <a:rPr lang="en-US" sz="1400"/>
            <a:t> HLOOKUP </a:t>
          </a:r>
          <a:r>
            <a:rPr lang="th-TH" sz="1400"/>
            <a:t>---</a:t>
          </a:r>
          <a:r>
            <a:rPr lang="th-TH" sz="1400" baseline="0"/>
            <a:t> </a:t>
          </a:r>
          <a:r>
            <a:rPr lang="th-TH" sz="2000" baseline="0">
              <a:solidFill>
                <a:srgbClr val="FF0000"/>
              </a:solidFill>
            </a:rPr>
            <a:t>คลิกเลือก</a:t>
          </a:r>
          <a:r>
            <a:rPr lang="en-US" sz="2000" baseline="0">
              <a:solidFill>
                <a:srgbClr val="FF0000"/>
              </a:solidFill>
            </a:rPr>
            <a:t> </a:t>
          </a:r>
          <a:r>
            <a:rPr lang="th-TH" sz="2000" baseline="0">
              <a:solidFill>
                <a:srgbClr val="FF0000"/>
              </a:solidFill>
            </a:rPr>
            <a:t>ปี ที่</a:t>
          </a:r>
          <a:r>
            <a:rPr lang="en-US" sz="2000" baseline="0">
              <a:solidFill>
                <a:srgbClr val="FF0000"/>
              </a:solidFill>
            </a:rPr>
            <a:t> C1 </a:t>
          </a:r>
          <a:r>
            <a:rPr lang="th-TH" sz="1400" baseline="0"/>
            <a:t>สังเกตุการเปลี่ยนของกราฟ และข้อมูลในตาราง</a:t>
          </a:r>
          <a:endParaRPr lang="th-TH" sz="1400"/>
        </a:p>
      </xdr:txBody>
    </xdr:sp>
    <xdr:clientData/>
  </xdr:twoCellAnchor>
  <xdr:twoCellAnchor>
    <xdr:from>
      <xdr:col>3</xdr:col>
      <xdr:colOff>200025</xdr:colOff>
      <xdr:row>0</xdr:row>
      <xdr:rowOff>1</xdr:rowOff>
    </xdr:from>
    <xdr:to>
      <xdr:col>3</xdr:col>
      <xdr:colOff>571500</xdr:colOff>
      <xdr:row>1</xdr:row>
      <xdr:rowOff>9526</xdr:rowOff>
    </xdr:to>
    <xdr:sp macro="" textlink="">
      <xdr:nvSpPr>
        <xdr:cNvPr id="6" name="Left Arrow 5"/>
        <xdr:cNvSpPr/>
      </xdr:nvSpPr>
      <xdr:spPr>
        <a:xfrm>
          <a:off x="2952750" y="1"/>
          <a:ext cx="371475" cy="266700"/>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xdr:clientData/>
  </xdr:twoCellAnchor>
  <xdr:twoCellAnchor>
    <xdr:from>
      <xdr:col>7</xdr:col>
      <xdr:colOff>1009650</xdr:colOff>
      <xdr:row>0</xdr:row>
      <xdr:rowOff>209550</xdr:rowOff>
    </xdr:from>
    <xdr:to>
      <xdr:col>9</xdr:col>
      <xdr:colOff>1061357</xdr:colOff>
      <xdr:row>3</xdr:row>
      <xdr:rowOff>104775</xdr:rowOff>
    </xdr:to>
    <xdr:grpSp>
      <xdr:nvGrpSpPr>
        <xdr:cNvPr id="7" name="Group 6"/>
        <xdr:cNvGrpSpPr/>
      </xdr:nvGrpSpPr>
      <xdr:grpSpPr>
        <a:xfrm>
          <a:off x="9067800" y="209550"/>
          <a:ext cx="2490107" cy="666750"/>
          <a:chOff x="10123714" y="1265464"/>
          <a:chExt cx="2490107" cy="666750"/>
        </a:xfrm>
      </xdr:grpSpPr>
      <xdr:sp macro="" textlink="">
        <xdr:nvSpPr>
          <xdr:cNvPr id="8" name="Rounded Rectangle 7">
            <a:hlinkClick xmlns:r="http://schemas.openxmlformats.org/officeDocument/2006/relationships" r:id="rId4"/>
          </xdr:cNvPr>
          <xdr:cNvSpPr/>
        </xdr:nvSpPr>
        <xdr:spPr>
          <a:xfrm>
            <a:off x="10123714" y="1265464"/>
            <a:ext cx="2490107" cy="666750"/>
          </a:xfrm>
          <a:prstGeom prst="roundRect">
            <a:avLst/>
          </a:prstGeom>
          <a:solidFill>
            <a:schemeClr val="bg1">
              <a:lumMod val="85000"/>
            </a:schemeClr>
          </a:solidFill>
          <a:ln>
            <a:solidFill>
              <a:schemeClr val="tx1"/>
            </a:solidFill>
          </a:ln>
          <a:effectLst>
            <a:glow rad="127000">
              <a:schemeClr val="accent2">
                <a:lumMod val="60000"/>
                <a:lumOff val="40000"/>
              </a:schemeClr>
            </a:glow>
          </a:effectLst>
          <a:scene3d>
            <a:camera prst="perspectiveRelaxedModerately"/>
            <a:lightRig rig="threePt" dir="t"/>
          </a:scene3d>
          <a:sp3d>
            <a:bevelT prst="slop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xdr:sp macro="" textlink="">
        <xdr:nvSpPr>
          <xdr:cNvPr id="9" name="Rectangle 8"/>
          <xdr:cNvSpPr/>
        </xdr:nvSpPr>
        <xdr:spPr>
          <a:xfrm>
            <a:off x="10411321" y="1408970"/>
            <a:ext cx="1901290" cy="352725"/>
          </a:xfrm>
          <a:prstGeom prst="rect">
            <a:avLst/>
          </a:prstGeom>
          <a:noFill/>
          <a:ln>
            <a:noFill/>
          </a:ln>
        </xdr:spPr>
        <xdr:txBody>
          <a:bodyPr wrap="none" lIns="91440" tIns="45720" rIns="91440" bIns="45720">
            <a:spAutoFit/>
          </a:bodyPr>
          <a:lstStyle/>
          <a:p>
            <a:pPr algn="ctr"/>
            <a:r>
              <a:rPr lang="th-TH" sz="1600" b="0" cap="none" spc="0">
                <a:ln w="0"/>
                <a:solidFill>
                  <a:schemeClr val="tx1"/>
                </a:solidFill>
                <a:effectLst>
                  <a:outerShdw blurRad="38100" dist="19050" dir="2700000" algn="tl" rotWithShape="0">
                    <a:schemeClr val="dk1">
                      <a:alpha val="40000"/>
                    </a:schemeClr>
                  </a:outerShdw>
                </a:effectLst>
              </a:rPr>
              <a:t>กลับหน้าแรก</a:t>
            </a:r>
            <a:r>
              <a:rPr lang="th-TH" sz="1600" b="0" cap="none" spc="0" baseline="0">
                <a:ln w="0"/>
                <a:solidFill>
                  <a:schemeClr val="tx1"/>
                </a:solidFill>
                <a:effectLst>
                  <a:outerShdw blurRad="38100" dist="19050" dir="2700000" algn="tl" rotWithShape="0">
                    <a:schemeClr val="dk1">
                      <a:alpha val="40000"/>
                    </a:schemeClr>
                  </a:outerShdw>
                </a:effectLst>
              </a:rPr>
              <a:t> /</a:t>
            </a:r>
            <a:r>
              <a:rPr lang="en-US" sz="1600" b="0" cap="none" spc="0" baseline="0">
                <a:ln w="0"/>
                <a:solidFill>
                  <a:schemeClr val="tx1"/>
                </a:solidFill>
                <a:effectLst>
                  <a:outerShdw blurRad="38100" dist="19050" dir="2700000" algn="tl" rotWithShape="0">
                    <a:schemeClr val="dk1">
                      <a:alpha val="40000"/>
                    </a:schemeClr>
                  </a:outerShdw>
                </a:effectLst>
              </a:rPr>
              <a:t>Home</a:t>
            </a:r>
            <a:endParaRPr lang="en-US" sz="16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95250</xdr:colOff>
      <xdr:row>9</xdr:row>
      <xdr:rowOff>19050</xdr:rowOff>
    </xdr:from>
    <xdr:to>
      <xdr:col>13</xdr:col>
      <xdr:colOff>152401</xdr:colOff>
      <xdr:row>13</xdr:row>
      <xdr:rowOff>57150</xdr:rowOff>
    </xdr:to>
    <xdr:sp macro="" textlink="">
      <xdr:nvSpPr>
        <xdr:cNvPr id="2" name="TextBox 1"/>
        <xdr:cNvSpPr txBox="1"/>
      </xdr:nvSpPr>
      <xdr:spPr>
        <a:xfrm>
          <a:off x="2876550" y="2743200"/>
          <a:ext cx="2819401" cy="847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400" baseline="0"/>
            <a:t>การทำ</a:t>
          </a:r>
          <a:r>
            <a:rPr lang="en-US" sz="1400" baseline="0"/>
            <a:t> Gantt Chart </a:t>
          </a:r>
          <a:r>
            <a:rPr lang="th-TH" sz="1400" baseline="0"/>
            <a:t>จาก</a:t>
          </a:r>
          <a:r>
            <a:rPr lang="en-US" sz="1400" baseline="0"/>
            <a:t> Status </a:t>
          </a:r>
          <a:r>
            <a:rPr lang="th-TH" sz="1400" baseline="0"/>
            <a:t>ของงาน </a:t>
          </a:r>
          <a:r>
            <a:rPr lang="en-US" sz="1400" baseline="0"/>
            <a:t>Finished / Pending   </a:t>
          </a:r>
          <a:r>
            <a:rPr lang="th-TH" sz="1600" b="1" u="sng" baseline="0">
              <a:solidFill>
                <a:srgbClr val="FF0000"/>
              </a:solidFill>
            </a:rPr>
            <a:t>กดปุ่ม</a:t>
          </a:r>
          <a:r>
            <a:rPr lang="en-US" sz="1600" b="1" u="sng" baseline="0">
              <a:solidFill>
                <a:srgbClr val="FF0000"/>
              </a:solidFill>
            </a:rPr>
            <a:t> F9 </a:t>
          </a:r>
          <a:r>
            <a:rPr lang="th-TH" sz="1400" baseline="0"/>
            <a:t>ซ้ำๆๆ สังเกตุ </a:t>
          </a:r>
          <a:r>
            <a:rPr lang="en-US" sz="1400" baseline="0"/>
            <a:t>Gantt Chart</a:t>
          </a:r>
          <a:endParaRPr lang="th-TH" sz="1400"/>
        </a:p>
      </xdr:txBody>
    </xdr:sp>
    <xdr:clientData/>
  </xdr:twoCellAnchor>
  <xdr:twoCellAnchor>
    <xdr:from>
      <xdr:col>4</xdr:col>
      <xdr:colOff>257175</xdr:colOff>
      <xdr:row>0</xdr:row>
      <xdr:rowOff>47626</xdr:rowOff>
    </xdr:from>
    <xdr:to>
      <xdr:col>10</xdr:col>
      <xdr:colOff>57149</xdr:colOff>
      <xdr:row>1</xdr:row>
      <xdr:rowOff>209551</xdr:rowOff>
    </xdr:to>
    <xdr:sp macro="" textlink="">
      <xdr:nvSpPr>
        <xdr:cNvPr id="3" name="TextBox 2"/>
        <xdr:cNvSpPr txBox="1"/>
      </xdr:nvSpPr>
      <xdr:spPr>
        <a:xfrm>
          <a:off x="2257425" y="47626"/>
          <a:ext cx="2285999" cy="4000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400"/>
            <a:t>คลิกเลือกวันที่ ที่เซลล์</a:t>
          </a:r>
          <a:r>
            <a:rPr lang="en-US" sz="1400"/>
            <a:t> </a:t>
          </a:r>
          <a:r>
            <a:rPr lang="en-US" sz="2000">
              <a:solidFill>
                <a:srgbClr val="FF0000"/>
              </a:solidFill>
            </a:rPr>
            <a:t>C2</a:t>
          </a:r>
          <a:endParaRPr lang="th-TH" sz="2000">
            <a:solidFill>
              <a:srgbClr val="FF0000"/>
            </a:solidFill>
          </a:endParaRPr>
        </a:p>
      </xdr:txBody>
    </xdr:sp>
    <xdr:clientData/>
  </xdr:twoCellAnchor>
  <xdr:twoCellAnchor>
    <xdr:from>
      <xdr:col>3</xdr:col>
      <xdr:colOff>95250</xdr:colOff>
      <xdr:row>0</xdr:row>
      <xdr:rowOff>152400</xdr:rowOff>
    </xdr:from>
    <xdr:to>
      <xdr:col>4</xdr:col>
      <xdr:colOff>133350</xdr:colOff>
      <xdr:row>2</xdr:row>
      <xdr:rowOff>0</xdr:rowOff>
    </xdr:to>
    <xdr:sp macro="" textlink="">
      <xdr:nvSpPr>
        <xdr:cNvPr id="4" name="Left Arrow 3"/>
        <xdr:cNvSpPr/>
      </xdr:nvSpPr>
      <xdr:spPr>
        <a:xfrm>
          <a:off x="1781175" y="152400"/>
          <a:ext cx="352425" cy="323850"/>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xdr:clientData/>
  </xdr:twoCellAnchor>
  <xdr:twoCellAnchor>
    <xdr:from>
      <xdr:col>14</xdr:col>
      <xdr:colOff>19050</xdr:colOff>
      <xdr:row>9</xdr:row>
      <xdr:rowOff>9525</xdr:rowOff>
    </xdr:from>
    <xdr:to>
      <xdr:col>21</xdr:col>
      <xdr:colOff>70757</xdr:colOff>
      <xdr:row>12</xdr:row>
      <xdr:rowOff>57150</xdr:rowOff>
    </xdr:to>
    <xdr:grpSp>
      <xdr:nvGrpSpPr>
        <xdr:cNvPr id="5" name="Group 4"/>
        <xdr:cNvGrpSpPr/>
      </xdr:nvGrpSpPr>
      <xdr:grpSpPr>
        <a:xfrm>
          <a:off x="5886450" y="2733675"/>
          <a:ext cx="2490107" cy="666750"/>
          <a:chOff x="10123714" y="1265464"/>
          <a:chExt cx="2490107" cy="666750"/>
        </a:xfrm>
      </xdr:grpSpPr>
      <xdr:sp macro="" textlink="">
        <xdr:nvSpPr>
          <xdr:cNvPr id="6" name="Rounded Rectangle 5">
            <a:hlinkClick xmlns:r="http://schemas.openxmlformats.org/officeDocument/2006/relationships" r:id="rId1"/>
          </xdr:cNvPr>
          <xdr:cNvSpPr/>
        </xdr:nvSpPr>
        <xdr:spPr>
          <a:xfrm>
            <a:off x="10123714" y="1265464"/>
            <a:ext cx="2490107" cy="666750"/>
          </a:xfrm>
          <a:prstGeom prst="roundRect">
            <a:avLst/>
          </a:prstGeom>
          <a:solidFill>
            <a:schemeClr val="bg1">
              <a:lumMod val="85000"/>
            </a:schemeClr>
          </a:solidFill>
          <a:ln>
            <a:solidFill>
              <a:schemeClr val="tx1"/>
            </a:solidFill>
          </a:ln>
          <a:effectLst>
            <a:glow rad="127000">
              <a:schemeClr val="accent2">
                <a:lumMod val="60000"/>
                <a:lumOff val="40000"/>
              </a:schemeClr>
            </a:glow>
          </a:effectLst>
          <a:scene3d>
            <a:camera prst="perspectiveRelaxedModerately"/>
            <a:lightRig rig="threePt" dir="t"/>
          </a:scene3d>
          <a:sp3d>
            <a:bevelT prst="slop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xdr:sp macro="" textlink="">
        <xdr:nvSpPr>
          <xdr:cNvPr id="7" name="Rectangle 6"/>
          <xdr:cNvSpPr/>
        </xdr:nvSpPr>
        <xdr:spPr>
          <a:xfrm>
            <a:off x="10411321" y="1408970"/>
            <a:ext cx="1901290" cy="352725"/>
          </a:xfrm>
          <a:prstGeom prst="rect">
            <a:avLst/>
          </a:prstGeom>
          <a:noFill/>
          <a:ln>
            <a:noFill/>
          </a:ln>
        </xdr:spPr>
        <xdr:txBody>
          <a:bodyPr wrap="none" lIns="91440" tIns="45720" rIns="91440" bIns="45720">
            <a:spAutoFit/>
          </a:bodyPr>
          <a:lstStyle/>
          <a:p>
            <a:pPr algn="ctr"/>
            <a:r>
              <a:rPr lang="th-TH" sz="1600" b="0" cap="none" spc="0">
                <a:ln w="0"/>
                <a:solidFill>
                  <a:schemeClr val="tx1"/>
                </a:solidFill>
                <a:effectLst>
                  <a:outerShdw blurRad="38100" dist="19050" dir="2700000" algn="tl" rotWithShape="0">
                    <a:schemeClr val="dk1">
                      <a:alpha val="40000"/>
                    </a:schemeClr>
                  </a:outerShdw>
                </a:effectLst>
              </a:rPr>
              <a:t>กลับหน้าแรก</a:t>
            </a:r>
            <a:r>
              <a:rPr lang="th-TH" sz="1600" b="0" cap="none" spc="0" baseline="0">
                <a:ln w="0"/>
                <a:solidFill>
                  <a:schemeClr val="tx1"/>
                </a:solidFill>
                <a:effectLst>
                  <a:outerShdw blurRad="38100" dist="19050" dir="2700000" algn="tl" rotWithShape="0">
                    <a:schemeClr val="dk1">
                      <a:alpha val="40000"/>
                    </a:schemeClr>
                  </a:outerShdw>
                </a:effectLst>
              </a:rPr>
              <a:t> /</a:t>
            </a:r>
            <a:r>
              <a:rPr lang="en-US" sz="1600" b="0" cap="none" spc="0" baseline="0">
                <a:ln w="0"/>
                <a:solidFill>
                  <a:schemeClr val="tx1"/>
                </a:solidFill>
                <a:effectLst>
                  <a:outerShdw blurRad="38100" dist="19050" dir="2700000" algn="tl" rotWithShape="0">
                    <a:schemeClr val="dk1">
                      <a:alpha val="40000"/>
                    </a:schemeClr>
                  </a:outerShdw>
                </a:effectLst>
              </a:rPr>
              <a:t>Home</a:t>
            </a:r>
            <a:endParaRPr lang="en-US" sz="16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85724</xdr:colOff>
      <xdr:row>0</xdr:row>
      <xdr:rowOff>76200</xdr:rowOff>
    </xdr:from>
    <xdr:to>
      <xdr:col>9</xdr:col>
      <xdr:colOff>28575</xdr:colOff>
      <xdr:row>12</xdr:row>
      <xdr:rowOff>47625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238125</xdr:colOff>
      <xdr:row>12</xdr:row>
      <xdr:rowOff>114300</xdr:rowOff>
    </xdr:from>
    <xdr:to>
      <xdr:col>3</xdr:col>
      <xdr:colOff>742950</xdr:colOff>
      <xdr:row>15</xdr:row>
      <xdr:rowOff>190500</xdr:rowOff>
    </xdr:to>
    <xdr:sp macro="" textlink="">
      <xdr:nvSpPr>
        <xdr:cNvPr id="3" name="TextBox 2"/>
        <xdr:cNvSpPr txBox="1"/>
      </xdr:nvSpPr>
      <xdr:spPr>
        <a:xfrm>
          <a:off x="238125" y="3200400"/>
          <a:ext cx="2857500" cy="847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400"/>
            <a:t>การสร้าง</a:t>
          </a:r>
          <a:r>
            <a:rPr lang="en-US" sz="1400" baseline="0"/>
            <a:t> Gantt Chart </a:t>
          </a:r>
          <a:r>
            <a:rPr lang="th-TH" sz="1400" baseline="0"/>
            <a:t>โดยใช้กราฟ </a:t>
          </a:r>
          <a:r>
            <a:rPr lang="th-TH" sz="1800" b="1" u="sng" baseline="0">
              <a:solidFill>
                <a:srgbClr val="FF0000"/>
              </a:solidFill>
            </a:rPr>
            <a:t>กดปุ่ม</a:t>
          </a:r>
          <a:r>
            <a:rPr lang="en-US" sz="1800" b="1" u="sng" baseline="0">
              <a:solidFill>
                <a:srgbClr val="FF0000"/>
              </a:solidFill>
            </a:rPr>
            <a:t> F9 </a:t>
          </a:r>
          <a:r>
            <a:rPr lang="th-TH" sz="1400" baseline="0"/>
            <a:t>ซ้ำๆๆ สังเกตุการเปลี่ยนแปลงของ </a:t>
          </a:r>
          <a:r>
            <a:rPr lang="en-US" sz="1400" baseline="0"/>
            <a:t>Project Gantt Chart</a:t>
          </a:r>
          <a:endParaRPr lang="th-TH" sz="1400"/>
        </a:p>
      </xdr:txBody>
    </xdr:sp>
    <xdr:clientData/>
  </xdr:twoCellAnchor>
  <xdr:twoCellAnchor>
    <xdr:from>
      <xdr:col>3</xdr:col>
      <xdr:colOff>942975</xdr:colOff>
      <xdr:row>12</xdr:row>
      <xdr:rowOff>180975</xdr:rowOff>
    </xdr:from>
    <xdr:to>
      <xdr:col>5</xdr:col>
      <xdr:colOff>994682</xdr:colOff>
      <xdr:row>15</xdr:row>
      <xdr:rowOff>76200</xdr:rowOff>
    </xdr:to>
    <xdr:grpSp>
      <xdr:nvGrpSpPr>
        <xdr:cNvPr id="4" name="Group 3"/>
        <xdr:cNvGrpSpPr/>
      </xdr:nvGrpSpPr>
      <xdr:grpSpPr>
        <a:xfrm>
          <a:off x="3295650" y="3267075"/>
          <a:ext cx="2490107" cy="666750"/>
          <a:chOff x="10123714" y="1265464"/>
          <a:chExt cx="2490107" cy="666750"/>
        </a:xfrm>
      </xdr:grpSpPr>
      <xdr:sp macro="" textlink="">
        <xdr:nvSpPr>
          <xdr:cNvPr id="5" name="Rounded Rectangle 4">
            <a:hlinkClick xmlns:r="http://schemas.openxmlformats.org/officeDocument/2006/relationships" r:id="rId2"/>
          </xdr:cNvPr>
          <xdr:cNvSpPr/>
        </xdr:nvSpPr>
        <xdr:spPr>
          <a:xfrm>
            <a:off x="10123714" y="1265464"/>
            <a:ext cx="2490107" cy="666750"/>
          </a:xfrm>
          <a:prstGeom prst="roundRect">
            <a:avLst/>
          </a:prstGeom>
          <a:solidFill>
            <a:schemeClr val="bg1">
              <a:lumMod val="85000"/>
            </a:schemeClr>
          </a:solidFill>
          <a:ln>
            <a:solidFill>
              <a:schemeClr val="tx1"/>
            </a:solidFill>
          </a:ln>
          <a:effectLst>
            <a:glow rad="127000">
              <a:schemeClr val="accent2">
                <a:lumMod val="60000"/>
                <a:lumOff val="40000"/>
              </a:schemeClr>
            </a:glow>
          </a:effectLst>
          <a:scene3d>
            <a:camera prst="perspectiveRelaxedModerately"/>
            <a:lightRig rig="threePt" dir="t"/>
          </a:scene3d>
          <a:sp3d>
            <a:bevelT prst="slop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xdr:sp macro="" textlink="">
        <xdr:nvSpPr>
          <xdr:cNvPr id="6" name="Rectangle 5"/>
          <xdr:cNvSpPr/>
        </xdr:nvSpPr>
        <xdr:spPr>
          <a:xfrm>
            <a:off x="10411321" y="1408970"/>
            <a:ext cx="1901290" cy="352725"/>
          </a:xfrm>
          <a:prstGeom prst="rect">
            <a:avLst/>
          </a:prstGeom>
          <a:noFill/>
          <a:ln>
            <a:noFill/>
          </a:ln>
        </xdr:spPr>
        <xdr:txBody>
          <a:bodyPr wrap="none" lIns="91440" tIns="45720" rIns="91440" bIns="45720">
            <a:spAutoFit/>
          </a:bodyPr>
          <a:lstStyle/>
          <a:p>
            <a:pPr algn="ctr"/>
            <a:r>
              <a:rPr lang="th-TH" sz="1600" b="0" cap="none" spc="0">
                <a:ln w="0"/>
                <a:solidFill>
                  <a:schemeClr val="tx1"/>
                </a:solidFill>
                <a:effectLst>
                  <a:outerShdw blurRad="38100" dist="19050" dir="2700000" algn="tl" rotWithShape="0">
                    <a:schemeClr val="dk1">
                      <a:alpha val="40000"/>
                    </a:schemeClr>
                  </a:outerShdw>
                </a:effectLst>
              </a:rPr>
              <a:t>กลับหน้าแรก</a:t>
            </a:r>
            <a:r>
              <a:rPr lang="th-TH" sz="1600" b="0" cap="none" spc="0" baseline="0">
                <a:ln w="0"/>
                <a:solidFill>
                  <a:schemeClr val="tx1"/>
                </a:solidFill>
                <a:effectLst>
                  <a:outerShdw blurRad="38100" dist="19050" dir="2700000" algn="tl" rotWithShape="0">
                    <a:schemeClr val="dk1">
                      <a:alpha val="40000"/>
                    </a:schemeClr>
                  </a:outerShdw>
                </a:effectLst>
              </a:rPr>
              <a:t> /</a:t>
            </a:r>
            <a:r>
              <a:rPr lang="en-US" sz="1600" b="0" cap="none" spc="0" baseline="0">
                <a:ln w="0"/>
                <a:solidFill>
                  <a:schemeClr val="tx1"/>
                </a:solidFill>
                <a:effectLst>
                  <a:outerShdw blurRad="38100" dist="19050" dir="2700000" algn="tl" rotWithShape="0">
                    <a:schemeClr val="dk1">
                      <a:alpha val="40000"/>
                    </a:schemeClr>
                  </a:outerShdw>
                </a:effectLst>
              </a:rPr>
              <a:t>Home</a:t>
            </a:r>
            <a:endParaRPr lang="en-US" sz="16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8</xdr:row>
      <xdr:rowOff>66675</xdr:rowOff>
    </xdr:from>
    <xdr:to>
      <xdr:col>11</xdr:col>
      <xdr:colOff>381000</xdr:colOff>
      <xdr:row>17</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133350</xdr:colOff>
      <xdr:row>1</xdr:row>
      <xdr:rowOff>28575</xdr:rowOff>
    </xdr:from>
    <xdr:to>
      <xdr:col>5</xdr:col>
      <xdr:colOff>514350</xdr:colOff>
      <xdr:row>2</xdr:row>
      <xdr:rowOff>200025</xdr:rowOff>
    </xdr:to>
    <xdr:sp macro="" textlink="">
      <xdr:nvSpPr>
        <xdr:cNvPr id="3" name="TextBox 2"/>
        <xdr:cNvSpPr txBox="1"/>
      </xdr:nvSpPr>
      <xdr:spPr>
        <a:xfrm>
          <a:off x="2495550" y="28575"/>
          <a:ext cx="1800225" cy="381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400" baseline="0"/>
            <a:t>คลิกเลือกเดือนที่</a:t>
          </a:r>
          <a:r>
            <a:rPr lang="en-US" sz="1400" baseline="0"/>
            <a:t> </a:t>
          </a:r>
          <a:r>
            <a:rPr lang="en-US" sz="2000" baseline="0">
              <a:solidFill>
                <a:srgbClr val="FF0000"/>
              </a:solidFill>
            </a:rPr>
            <a:t>B3</a:t>
          </a:r>
          <a:r>
            <a:rPr lang="en-US" sz="1400" baseline="0"/>
            <a:t> </a:t>
          </a:r>
          <a:endParaRPr lang="th-TH" sz="1400"/>
        </a:p>
      </xdr:txBody>
    </xdr:sp>
    <xdr:clientData/>
  </xdr:twoCellAnchor>
  <xdr:twoCellAnchor>
    <xdr:from>
      <xdr:col>2</xdr:col>
      <xdr:colOff>238125</xdr:colOff>
      <xdr:row>1</xdr:row>
      <xdr:rowOff>161925</xdr:rowOff>
    </xdr:from>
    <xdr:to>
      <xdr:col>2</xdr:col>
      <xdr:colOff>647700</xdr:colOff>
      <xdr:row>3</xdr:row>
      <xdr:rowOff>0</xdr:rowOff>
    </xdr:to>
    <xdr:sp macro="" textlink="">
      <xdr:nvSpPr>
        <xdr:cNvPr id="4" name="Left Arrow 3"/>
        <xdr:cNvSpPr/>
      </xdr:nvSpPr>
      <xdr:spPr>
        <a:xfrm>
          <a:off x="1895475" y="161925"/>
          <a:ext cx="409575" cy="295275"/>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xdr:clientData/>
  </xdr:twoCellAnchor>
  <xdr:twoCellAnchor>
    <xdr:from>
      <xdr:col>9</xdr:col>
      <xdr:colOff>381000</xdr:colOff>
      <xdr:row>2</xdr:row>
      <xdr:rowOff>180975</xdr:rowOff>
    </xdr:from>
    <xdr:to>
      <xdr:col>13</xdr:col>
      <xdr:colOff>108857</xdr:colOff>
      <xdr:row>5</xdr:row>
      <xdr:rowOff>104775</xdr:rowOff>
    </xdr:to>
    <xdr:grpSp>
      <xdr:nvGrpSpPr>
        <xdr:cNvPr id="5" name="Group 4"/>
        <xdr:cNvGrpSpPr/>
      </xdr:nvGrpSpPr>
      <xdr:grpSpPr>
        <a:xfrm>
          <a:off x="6819900" y="390525"/>
          <a:ext cx="2490107" cy="666750"/>
          <a:chOff x="10123714" y="1265464"/>
          <a:chExt cx="2490107" cy="666750"/>
        </a:xfrm>
      </xdr:grpSpPr>
      <xdr:sp macro="" textlink="">
        <xdr:nvSpPr>
          <xdr:cNvPr id="6" name="Rounded Rectangle 5">
            <a:hlinkClick xmlns:r="http://schemas.openxmlformats.org/officeDocument/2006/relationships" r:id="rId2"/>
          </xdr:cNvPr>
          <xdr:cNvSpPr/>
        </xdr:nvSpPr>
        <xdr:spPr>
          <a:xfrm>
            <a:off x="10123714" y="1265464"/>
            <a:ext cx="2490107" cy="666750"/>
          </a:xfrm>
          <a:prstGeom prst="roundRect">
            <a:avLst/>
          </a:prstGeom>
          <a:solidFill>
            <a:schemeClr val="bg1">
              <a:lumMod val="85000"/>
            </a:schemeClr>
          </a:solidFill>
          <a:ln>
            <a:solidFill>
              <a:schemeClr val="tx1"/>
            </a:solidFill>
          </a:ln>
          <a:effectLst>
            <a:glow rad="127000">
              <a:schemeClr val="accent2">
                <a:lumMod val="60000"/>
                <a:lumOff val="40000"/>
              </a:schemeClr>
            </a:glow>
          </a:effectLst>
          <a:scene3d>
            <a:camera prst="perspectiveRelaxedModerately"/>
            <a:lightRig rig="threePt" dir="t"/>
          </a:scene3d>
          <a:sp3d>
            <a:bevelT prst="slop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xdr:sp macro="" textlink="">
        <xdr:nvSpPr>
          <xdr:cNvPr id="7" name="Rectangle 6"/>
          <xdr:cNvSpPr/>
        </xdr:nvSpPr>
        <xdr:spPr>
          <a:xfrm>
            <a:off x="10411321" y="1408970"/>
            <a:ext cx="1901290" cy="352725"/>
          </a:xfrm>
          <a:prstGeom prst="rect">
            <a:avLst/>
          </a:prstGeom>
          <a:noFill/>
          <a:ln>
            <a:noFill/>
          </a:ln>
        </xdr:spPr>
        <xdr:txBody>
          <a:bodyPr wrap="none" lIns="91440" tIns="45720" rIns="91440" bIns="45720">
            <a:spAutoFit/>
          </a:bodyPr>
          <a:lstStyle/>
          <a:p>
            <a:pPr algn="ctr"/>
            <a:r>
              <a:rPr lang="th-TH" sz="1600" b="0" cap="none" spc="0">
                <a:ln w="0"/>
                <a:solidFill>
                  <a:schemeClr val="tx1"/>
                </a:solidFill>
                <a:effectLst>
                  <a:outerShdw blurRad="38100" dist="19050" dir="2700000" algn="tl" rotWithShape="0">
                    <a:schemeClr val="dk1">
                      <a:alpha val="40000"/>
                    </a:schemeClr>
                  </a:outerShdw>
                </a:effectLst>
              </a:rPr>
              <a:t>กลับหน้าแรก</a:t>
            </a:r>
            <a:r>
              <a:rPr lang="th-TH" sz="1600" b="0" cap="none" spc="0" baseline="0">
                <a:ln w="0"/>
                <a:solidFill>
                  <a:schemeClr val="tx1"/>
                </a:solidFill>
                <a:effectLst>
                  <a:outerShdw blurRad="38100" dist="19050" dir="2700000" algn="tl" rotWithShape="0">
                    <a:schemeClr val="dk1">
                      <a:alpha val="40000"/>
                    </a:schemeClr>
                  </a:outerShdw>
                </a:effectLst>
              </a:rPr>
              <a:t> /</a:t>
            </a:r>
            <a:r>
              <a:rPr lang="en-US" sz="1600" b="0" cap="none" spc="0" baseline="0">
                <a:ln w="0"/>
                <a:solidFill>
                  <a:schemeClr val="tx1"/>
                </a:solidFill>
                <a:effectLst>
                  <a:outerShdw blurRad="38100" dist="19050" dir="2700000" algn="tl" rotWithShape="0">
                    <a:schemeClr val="dk1">
                      <a:alpha val="40000"/>
                    </a:schemeClr>
                  </a:outerShdw>
                </a:effectLst>
              </a:rPr>
              <a:t>Home</a:t>
            </a:r>
            <a:endParaRPr lang="en-US" sz="16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238125</xdr:colOff>
      <xdr:row>2</xdr:row>
      <xdr:rowOff>66674</xdr:rowOff>
    </xdr:from>
    <xdr:to>
      <xdr:col>3</xdr:col>
      <xdr:colOff>85725</xdr:colOff>
      <xdr:row>5</xdr:row>
      <xdr:rowOff>180975</xdr:rowOff>
    </xdr:to>
    <xdr:sp macro="" textlink="">
      <xdr:nvSpPr>
        <xdr:cNvPr id="2" name="TextBox 1"/>
        <xdr:cNvSpPr txBox="1"/>
      </xdr:nvSpPr>
      <xdr:spPr>
        <a:xfrm>
          <a:off x="1685925" y="638174"/>
          <a:ext cx="1066800" cy="8572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400" baseline="0"/>
            <a:t>คลิกเลือกรายชื่อ ที่</a:t>
          </a:r>
          <a:r>
            <a:rPr lang="en-US" sz="1400" baseline="0"/>
            <a:t> </a:t>
          </a:r>
          <a:r>
            <a:rPr lang="en-US" sz="2000" baseline="0">
              <a:solidFill>
                <a:srgbClr val="FF0000"/>
              </a:solidFill>
            </a:rPr>
            <a:t>D1</a:t>
          </a:r>
          <a:r>
            <a:rPr lang="en-US" sz="1400" baseline="0"/>
            <a:t> </a:t>
          </a:r>
          <a:endParaRPr lang="th-TH" sz="1400"/>
        </a:p>
      </xdr:txBody>
    </xdr:sp>
    <xdr:clientData/>
  </xdr:twoCellAnchor>
  <xdr:twoCellAnchor>
    <xdr:from>
      <xdr:col>2</xdr:col>
      <xdr:colOff>1019175</xdr:colOff>
      <xdr:row>3</xdr:row>
      <xdr:rowOff>38100</xdr:rowOff>
    </xdr:from>
    <xdr:to>
      <xdr:col>6</xdr:col>
      <xdr:colOff>95250</xdr:colOff>
      <xdr:row>20</xdr:row>
      <xdr:rowOff>47624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266700</xdr:colOff>
      <xdr:row>11</xdr:row>
      <xdr:rowOff>85725</xdr:rowOff>
    </xdr:from>
    <xdr:to>
      <xdr:col>4</xdr:col>
      <xdr:colOff>895350</xdr:colOff>
      <xdr:row>14</xdr:row>
      <xdr:rowOff>0</xdr:rowOff>
    </xdr:to>
    <xdr:sp macro="" textlink="">
      <xdr:nvSpPr>
        <xdr:cNvPr id="4" name="Oval 3"/>
        <xdr:cNvSpPr/>
      </xdr:nvSpPr>
      <xdr:spPr>
        <a:xfrm>
          <a:off x="4152900" y="2838450"/>
          <a:ext cx="628650" cy="628650"/>
        </a:xfrm>
        <a:prstGeom prst="ellipse">
          <a:avLst/>
        </a:prstGeom>
        <a:solidFill>
          <a:schemeClr val="tx1"/>
        </a:solidFill>
        <a:effectLst>
          <a:glow rad="101600">
            <a:schemeClr val="accent2">
              <a:satMod val="175000"/>
              <a:alpha val="40000"/>
            </a:schemeClr>
          </a:glow>
          <a:outerShdw blurRad="76200" dir="18900000" sy="23000" kx="-1200000" algn="bl" rotWithShape="0">
            <a:prstClr val="black">
              <a:alpha val="2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xdr:clientData/>
  </xdr:twoCellAnchor>
  <mc:AlternateContent xmlns:mc="http://schemas.openxmlformats.org/markup-compatibility/2006">
    <mc:Choice xmlns:a14="http://schemas.microsoft.com/office/drawing/2010/main" Requires="a14">
      <xdr:twoCellAnchor editAs="oneCell">
        <xdr:from>
          <xdr:col>3</xdr:col>
          <xdr:colOff>1190625</xdr:colOff>
          <xdr:row>11</xdr:row>
          <xdr:rowOff>228600</xdr:rowOff>
        </xdr:from>
        <xdr:to>
          <xdr:col>4</xdr:col>
          <xdr:colOff>1200150</xdr:colOff>
          <xdr:row>13</xdr:row>
          <xdr:rowOff>85725</xdr:rowOff>
        </xdr:to>
        <xdr:pic>
          <xdr:nvPicPr>
            <xdr:cNvPr id="7" name="Picture 6"/>
            <xdr:cNvPicPr>
              <a:picLocks noChangeAspect="1" noChangeArrowheads="1"/>
              <a:extLst>
                <a:ext uri="{84589F7E-364E-4C9E-8A38-B11213B215E9}">
                  <a14:cameraTool cellRange="$F$1" spid="_x0000_s26028"/>
                </a:ext>
              </a:extLst>
            </xdr:cNvPicPr>
          </xdr:nvPicPr>
          <xdr:blipFill>
            <a:blip xmlns:r="http://schemas.openxmlformats.org/officeDocument/2006/relationships" r:embed="rId2"/>
            <a:srcRect/>
            <a:stretch>
              <a:fillRect/>
            </a:stretch>
          </xdr:blipFill>
          <xdr:spPr bwMode="auto">
            <a:xfrm>
              <a:off x="3857625" y="2981325"/>
              <a:ext cx="1228725" cy="33337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xdr:col>
      <xdr:colOff>1181100</xdr:colOff>
      <xdr:row>14</xdr:row>
      <xdr:rowOff>76200</xdr:rowOff>
    </xdr:from>
    <xdr:to>
      <xdr:col>4</xdr:col>
      <xdr:colOff>1143000</xdr:colOff>
      <xdr:row>15</xdr:row>
      <xdr:rowOff>152400</xdr:rowOff>
    </xdr:to>
    <xdr:sp macro="" textlink="$D$2">
      <xdr:nvSpPr>
        <xdr:cNvPr id="8" name="TextBox 7"/>
        <xdr:cNvSpPr txBox="1"/>
      </xdr:nvSpPr>
      <xdr:spPr>
        <a:xfrm>
          <a:off x="3848100" y="3543300"/>
          <a:ext cx="1181100" cy="314325"/>
        </a:xfrm>
        <a:prstGeom prst="rect">
          <a:avLst/>
        </a:prstGeom>
        <a:solidFill>
          <a:schemeClr val="bg1">
            <a:lumMod val="75000"/>
          </a:schemeClr>
        </a:solidFill>
        <a:ln w="9525" cmpd="sng">
          <a:noFill/>
        </a:ln>
        <a:effectLst>
          <a:outerShdw blurRad="76200" dir="18900000" sy="23000" kx="-1200000" algn="bl" rotWithShape="0">
            <a:prstClr val="black">
              <a:alpha val="20000"/>
            </a:prst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DFA33546-E7CB-4A73-AA79-361E5DACC786}" type="TxLink">
            <a:rPr lang="en-US" sz="1500" b="0" i="0" u="none" strike="noStrike">
              <a:solidFill>
                <a:sysClr val="windowText" lastClr="000000"/>
              </a:solidFill>
              <a:latin typeface="Tahoma"/>
              <a:ea typeface="Tahoma"/>
              <a:cs typeface="Tahoma"/>
            </a:rPr>
            <a:pPr algn="ctr"/>
            <a:t>63%</a:t>
          </a:fld>
          <a:endParaRPr lang="th-TH" sz="1100">
            <a:solidFill>
              <a:sysClr val="windowText" lastClr="000000"/>
            </a:solidFill>
          </a:endParaRPr>
        </a:p>
      </xdr:txBody>
    </xdr:sp>
    <xdr:clientData/>
  </xdr:twoCellAnchor>
  <xdr:twoCellAnchor>
    <xdr:from>
      <xdr:col>2</xdr:col>
      <xdr:colOff>1171574</xdr:colOff>
      <xdr:row>5</xdr:row>
      <xdr:rowOff>57149</xdr:rowOff>
    </xdr:from>
    <xdr:to>
      <xdr:col>6</xdr:col>
      <xdr:colOff>19049</xdr:colOff>
      <xdr:row>20</xdr:row>
      <xdr:rowOff>200024</xdr:rowOff>
    </xdr:to>
    <xdr:sp macro="" textlink="">
      <xdr:nvSpPr>
        <xdr:cNvPr id="9" name="Oval 8"/>
        <xdr:cNvSpPr/>
      </xdr:nvSpPr>
      <xdr:spPr>
        <a:xfrm>
          <a:off x="2619374" y="1371599"/>
          <a:ext cx="3724275" cy="3724275"/>
        </a:xfrm>
        <a:prstGeom prst="ellipse">
          <a:avLst/>
        </a:prstGeom>
        <a:noFill/>
        <a:ln w="317500">
          <a:gradFill>
            <a:gsLst>
              <a:gs pos="49000">
                <a:schemeClr val="tx1"/>
              </a:gs>
              <a:gs pos="66000">
                <a:schemeClr val="accent1">
                  <a:lumMod val="45000"/>
                  <a:lumOff val="55000"/>
                </a:schemeClr>
              </a:gs>
              <a:gs pos="59000">
                <a:schemeClr val="accent1">
                  <a:lumMod val="45000"/>
                  <a:lumOff val="55000"/>
                </a:schemeClr>
              </a:gs>
              <a:gs pos="73000">
                <a:schemeClr val="accent1">
                  <a:lumMod val="30000"/>
                  <a:lumOff val="70000"/>
                </a:schemeClr>
              </a:gs>
            </a:gsLst>
            <a:lin ang="5400000" scaled="1"/>
          </a:gra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xdr:clientData/>
  </xdr:twoCellAnchor>
  <xdr:twoCellAnchor>
    <xdr:from>
      <xdr:col>2</xdr:col>
      <xdr:colOff>1200149</xdr:colOff>
      <xdr:row>8</xdr:row>
      <xdr:rowOff>85725</xdr:rowOff>
    </xdr:from>
    <xdr:to>
      <xdr:col>3</xdr:col>
      <xdr:colOff>257174</xdr:colOff>
      <xdr:row>10</xdr:row>
      <xdr:rowOff>152400</xdr:rowOff>
    </xdr:to>
    <xdr:sp macro="" textlink="">
      <xdr:nvSpPr>
        <xdr:cNvPr id="10" name="TextBox 9"/>
        <xdr:cNvSpPr txBox="1"/>
      </xdr:nvSpPr>
      <xdr:spPr>
        <a:xfrm rot="17206256">
          <a:off x="2514599" y="2257425"/>
          <a:ext cx="5429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FF00"/>
              </a:solidFill>
            </a:rPr>
            <a:t>Worst</a:t>
          </a:r>
          <a:endParaRPr lang="th-TH" sz="1100">
            <a:solidFill>
              <a:srgbClr val="FFFF00"/>
            </a:solidFill>
          </a:endParaRPr>
        </a:p>
      </xdr:txBody>
    </xdr:sp>
    <xdr:clientData/>
  </xdr:twoCellAnchor>
  <xdr:twoCellAnchor>
    <xdr:from>
      <xdr:col>3</xdr:col>
      <xdr:colOff>895352</xdr:colOff>
      <xdr:row>5</xdr:row>
      <xdr:rowOff>76200</xdr:rowOff>
    </xdr:from>
    <xdr:to>
      <xdr:col>4</xdr:col>
      <xdr:colOff>219077</xdr:colOff>
      <xdr:row>6</xdr:row>
      <xdr:rowOff>104775</xdr:rowOff>
    </xdr:to>
    <xdr:sp macro="" textlink="">
      <xdr:nvSpPr>
        <xdr:cNvPr id="11" name="TextBox 10"/>
        <xdr:cNvSpPr txBox="1"/>
      </xdr:nvSpPr>
      <xdr:spPr>
        <a:xfrm rot="19900598">
          <a:off x="3562352" y="1390650"/>
          <a:ext cx="5429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FF00"/>
              </a:solidFill>
            </a:rPr>
            <a:t>Poor</a:t>
          </a:r>
          <a:endParaRPr lang="th-TH" sz="1100">
            <a:solidFill>
              <a:srgbClr val="FFFF00"/>
            </a:solidFill>
          </a:endParaRPr>
        </a:p>
      </xdr:txBody>
    </xdr:sp>
    <xdr:clientData/>
  </xdr:twoCellAnchor>
  <xdr:twoCellAnchor>
    <xdr:from>
      <xdr:col>4</xdr:col>
      <xdr:colOff>1114425</xdr:colOff>
      <xdr:row>5</xdr:row>
      <xdr:rowOff>123825</xdr:rowOff>
    </xdr:from>
    <xdr:to>
      <xdr:col>5</xdr:col>
      <xdr:colOff>438150</xdr:colOff>
      <xdr:row>6</xdr:row>
      <xdr:rowOff>152400</xdr:rowOff>
    </xdr:to>
    <xdr:sp macro="" textlink="">
      <xdr:nvSpPr>
        <xdr:cNvPr id="12" name="TextBox 11"/>
        <xdr:cNvSpPr txBox="1"/>
      </xdr:nvSpPr>
      <xdr:spPr>
        <a:xfrm rot="1239691">
          <a:off x="5000625" y="1438275"/>
          <a:ext cx="5429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FF00"/>
              </a:solidFill>
            </a:rPr>
            <a:t>Fair</a:t>
          </a:r>
          <a:endParaRPr lang="th-TH" sz="1100">
            <a:solidFill>
              <a:srgbClr val="FFFF00"/>
            </a:solidFill>
          </a:endParaRPr>
        </a:p>
      </xdr:txBody>
    </xdr:sp>
    <xdr:clientData/>
  </xdr:twoCellAnchor>
  <xdr:twoCellAnchor>
    <xdr:from>
      <xdr:col>5</xdr:col>
      <xdr:colOff>761977</xdr:colOff>
      <xdr:row>7</xdr:row>
      <xdr:rowOff>190427</xdr:rowOff>
    </xdr:from>
    <xdr:to>
      <xdr:col>5</xdr:col>
      <xdr:colOff>1038479</xdr:colOff>
      <xdr:row>10</xdr:row>
      <xdr:rowOff>18977</xdr:rowOff>
    </xdr:to>
    <xdr:sp macro="" textlink="">
      <xdr:nvSpPr>
        <xdr:cNvPr id="13" name="TextBox 12"/>
        <xdr:cNvSpPr txBox="1"/>
      </xdr:nvSpPr>
      <xdr:spPr>
        <a:xfrm rot="3471444">
          <a:off x="5734165" y="2123864"/>
          <a:ext cx="542925" cy="276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FF00"/>
              </a:solidFill>
            </a:rPr>
            <a:t>Good</a:t>
          </a:r>
          <a:endParaRPr lang="th-TH" sz="1100">
            <a:solidFill>
              <a:srgbClr val="FFFF00"/>
            </a:solidFill>
          </a:endParaRPr>
        </a:p>
      </xdr:txBody>
    </xdr:sp>
    <xdr:clientData/>
  </xdr:twoCellAnchor>
  <xdr:twoCellAnchor>
    <xdr:from>
      <xdr:col>5</xdr:col>
      <xdr:colOff>1009649</xdr:colOff>
      <xdr:row>10</xdr:row>
      <xdr:rowOff>142875</xdr:rowOff>
    </xdr:from>
    <xdr:to>
      <xdr:col>6</xdr:col>
      <xdr:colOff>66674</xdr:colOff>
      <xdr:row>13</xdr:row>
      <xdr:rowOff>142875</xdr:rowOff>
    </xdr:to>
    <xdr:sp macro="" textlink="">
      <xdr:nvSpPr>
        <xdr:cNvPr id="14" name="TextBox 13"/>
        <xdr:cNvSpPr txBox="1"/>
      </xdr:nvSpPr>
      <xdr:spPr>
        <a:xfrm rot="4812905">
          <a:off x="5895974" y="2876550"/>
          <a:ext cx="7143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FF00"/>
              </a:solidFill>
            </a:rPr>
            <a:t>Excellent</a:t>
          </a:r>
          <a:endParaRPr lang="th-TH" sz="1100">
            <a:solidFill>
              <a:srgbClr val="FFFF00"/>
            </a:solidFill>
          </a:endParaRPr>
        </a:p>
      </xdr:txBody>
    </xdr:sp>
    <xdr:clientData/>
  </xdr:twoCellAnchor>
  <xdr:twoCellAnchor>
    <xdr:from>
      <xdr:col>2</xdr:col>
      <xdr:colOff>685800</xdr:colOff>
      <xdr:row>0</xdr:row>
      <xdr:rowOff>38100</xdr:rowOff>
    </xdr:from>
    <xdr:to>
      <xdr:col>2</xdr:col>
      <xdr:colOff>1143000</xdr:colOff>
      <xdr:row>1</xdr:row>
      <xdr:rowOff>76200</xdr:rowOff>
    </xdr:to>
    <xdr:sp macro="" textlink="">
      <xdr:nvSpPr>
        <xdr:cNvPr id="15" name="Right Arrow 14"/>
        <xdr:cNvSpPr/>
      </xdr:nvSpPr>
      <xdr:spPr>
        <a:xfrm>
          <a:off x="2133600" y="38100"/>
          <a:ext cx="457200" cy="361950"/>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xdr:clientData/>
  </xdr:twoCellAnchor>
  <xdr:twoCellAnchor>
    <xdr:from>
      <xdr:col>5</xdr:col>
      <xdr:colOff>342900</xdr:colOff>
      <xdr:row>0</xdr:row>
      <xdr:rowOff>314325</xdr:rowOff>
    </xdr:from>
    <xdr:to>
      <xdr:col>6</xdr:col>
      <xdr:colOff>1038225</xdr:colOff>
      <xdr:row>2</xdr:row>
      <xdr:rowOff>238125</xdr:rowOff>
    </xdr:to>
    <xdr:grpSp>
      <xdr:nvGrpSpPr>
        <xdr:cNvPr id="16" name="Group 15"/>
        <xdr:cNvGrpSpPr/>
      </xdr:nvGrpSpPr>
      <xdr:grpSpPr>
        <a:xfrm>
          <a:off x="5448300" y="314325"/>
          <a:ext cx="1914525" cy="495300"/>
          <a:chOff x="10123714" y="1265464"/>
          <a:chExt cx="2490107" cy="666750"/>
        </a:xfrm>
      </xdr:grpSpPr>
      <xdr:sp macro="" textlink="">
        <xdr:nvSpPr>
          <xdr:cNvPr id="17" name="Rounded Rectangle 16">
            <a:hlinkClick xmlns:r="http://schemas.openxmlformats.org/officeDocument/2006/relationships" r:id="rId3"/>
          </xdr:cNvPr>
          <xdr:cNvSpPr/>
        </xdr:nvSpPr>
        <xdr:spPr>
          <a:xfrm>
            <a:off x="10123714" y="1265464"/>
            <a:ext cx="2490107" cy="666750"/>
          </a:xfrm>
          <a:prstGeom prst="roundRect">
            <a:avLst/>
          </a:prstGeom>
          <a:solidFill>
            <a:schemeClr val="bg1">
              <a:lumMod val="85000"/>
            </a:schemeClr>
          </a:solidFill>
          <a:ln>
            <a:noFill/>
          </a:ln>
          <a:effectLst>
            <a:glow rad="127000">
              <a:schemeClr val="accent2">
                <a:lumMod val="60000"/>
                <a:lumOff val="40000"/>
              </a:schemeClr>
            </a:glow>
          </a:effectLst>
          <a:scene3d>
            <a:camera prst="perspectiveRelaxedModerately"/>
            <a:lightRig rig="threePt" dir="t"/>
          </a:scene3d>
          <a:sp3d>
            <a:bevelT prst="slop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xdr:sp macro="" textlink="">
        <xdr:nvSpPr>
          <xdr:cNvPr id="18" name="Rectangle 17"/>
          <xdr:cNvSpPr/>
        </xdr:nvSpPr>
        <xdr:spPr>
          <a:xfrm>
            <a:off x="10411321" y="1408970"/>
            <a:ext cx="1901290" cy="352725"/>
          </a:xfrm>
          <a:prstGeom prst="rect">
            <a:avLst/>
          </a:prstGeom>
          <a:noFill/>
          <a:ln>
            <a:noFill/>
          </a:ln>
        </xdr:spPr>
        <xdr:txBody>
          <a:bodyPr wrap="none" lIns="91440" tIns="45720" rIns="91440" bIns="45720">
            <a:spAutoFit/>
          </a:bodyPr>
          <a:lstStyle/>
          <a:p>
            <a:pPr algn="ctr"/>
            <a:r>
              <a:rPr lang="th-TH" sz="1600" b="0" cap="none" spc="0">
                <a:ln w="0"/>
                <a:solidFill>
                  <a:schemeClr val="tx1"/>
                </a:solidFill>
                <a:effectLst>
                  <a:outerShdw blurRad="38100" dist="19050" dir="2700000" algn="tl" rotWithShape="0">
                    <a:schemeClr val="dk1">
                      <a:alpha val="40000"/>
                    </a:schemeClr>
                  </a:outerShdw>
                </a:effectLst>
              </a:rPr>
              <a:t>กลับหน้าแรก</a:t>
            </a:r>
            <a:r>
              <a:rPr lang="th-TH" sz="1600" b="0" cap="none" spc="0" baseline="0">
                <a:ln w="0"/>
                <a:solidFill>
                  <a:schemeClr val="tx1"/>
                </a:solidFill>
                <a:effectLst>
                  <a:outerShdw blurRad="38100" dist="19050" dir="2700000" algn="tl" rotWithShape="0">
                    <a:schemeClr val="dk1">
                      <a:alpha val="40000"/>
                    </a:schemeClr>
                  </a:outerShdw>
                </a:effectLst>
              </a:rPr>
              <a:t> /</a:t>
            </a:r>
            <a:r>
              <a:rPr lang="en-US" sz="1600" b="0" cap="none" spc="0" baseline="0">
                <a:ln w="0"/>
                <a:solidFill>
                  <a:schemeClr val="tx1"/>
                </a:solidFill>
                <a:effectLst>
                  <a:outerShdw blurRad="38100" dist="19050" dir="2700000" algn="tl" rotWithShape="0">
                    <a:schemeClr val="dk1">
                      <a:alpha val="40000"/>
                    </a:schemeClr>
                  </a:outerShdw>
                </a:effectLst>
              </a:rPr>
              <a:t>Home</a:t>
            </a:r>
            <a:endParaRPr lang="en-US" sz="16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oneCellAnchor>
    <xdr:from>
      <xdr:col>4</xdr:col>
      <xdr:colOff>76200</xdr:colOff>
      <xdr:row>5</xdr:row>
      <xdr:rowOff>9525</xdr:rowOff>
    </xdr:from>
    <xdr:ext cx="184731" cy="262572"/>
    <xdr:sp macro="" textlink="">
      <xdr:nvSpPr>
        <xdr:cNvPr id="2" name="TextBox 1"/>
        <xdr:cNvSpPr txBox="1"/>
      </xdr:nvSpPr>
      <xdr:spPr>
        <a:xfrm>
          <a:off x="3476625" y="1390650"/>
          <a:ext cx="184731" cy="262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h-TH" sz="1100"/>
        </a:p>
      </xdr:txBody>
    </xdr:sp>
    <xdr:clientData/>
  </xdr:oneCellAnchor>
  <xdr:twoCellAnchor>
    <xdr:from>
      <xdr:col>4</xdr:col>
      <xdr:colOff>266700</xdr:colOff>
      <xdr:row>25</xdr:row>
      <xdr:rowOff>76200</xdr:rowOff>
    </xdr:from>
    <xdr:to>
      <xdr:col>7</xdr:col>
      <xdr:colOff>495300</xdr:colOff>
      <xdr:row>35</xdr:row>
      <xdr:rowOff>57150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419100</xdr:colOff>
      <xdr:row>29</xdr:row>
      <xdr:rowOff>114300</xdr:rowOff>
    </xdr:from>
    <xdr:to>
      <xdr:col>6</xdr:col>
      <xdr:colOff>390525</xdr:colOff>
      <xdr:row>30</xdr:row>
      <xdr:rowOff>238125</xdr:rowOff>
    </xdr:to>
    <xdr:sp macro="" textlink="$B$2">
      <xdr:nvSpPr>
        <xdr:cNvPr id="4" name="TextBox 3"/>
        <xdr:cNvSpPr txBox="1"/>
      </xdr:nvSpPr>
      <xdr:spPr>
        <a:xfrm>
          <a:off x="4657725" y="8124825"/>
          <a:ext cx="809625"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51106BF-F6E1-42C6-B647-EA7B1D8587CF}" type="TxLink">
            <a:rPr lang="en-US" sz="1800" b="0" i="0" u="none" strike="noStrike" cap="none" spc="0">
              <a:ln w="22225">
                <a:solidFill>
                  <a:schemeClr val="accent2"/>
                </a:solidFill>
                <a:prstDash val="solid"/>
              </a:ln>
              <a:solidFill>
                <a:schemeClr val="accent2">
                  <a:lumMod val="40000"/>
                  <a:lumOff val="60000"/>
                </a:schemeClr>
              </a:solidFill>
              <a:effectLst/>
              <a:latin typeface="Verdana"/>
              <a:ea typeface="Verdana"/>
              <a:cs typeface="Verdana"/>
            </a:rPr>
            <a:pPr/>
            <a:t>85%</a:t>
          </a:fld>
          <a:endParaRPr lang="th-TH" sz="1800" b="0" cap="none" spc="0">
            <a:ln w="22225">
              <a:solidFill>
                <a:schemeClr val="accent2"/>
              </a:solidFill>
              <a:prstDash val="solid"/>
            </a:ln>
            <a:solidFill>
              <a:schemeClr val="accent2">
                <a:lumMod val="40000"/>
                <a:lumOff val="60000"/>
              </a:schemeClr>
            </a:solidFill>
            <a:effectLst/>
          </a:endParaRPr>
        </a:p>
      </xdr:txBody>
    </xdr:sp>
    <xdr:clientData/>
  </xdr:twoCellAnchor>
  <xdr:twoCellAnchor>
    <xdr:from>
      <xdr:col>0</xdr:col>
      <xdr:colOff>0</xdr:colOff>
      <xdr:row>4</xdr:row>
      <xdr:rowOff>114300</xdr:rowOff>
    </xdr:from>
    <xdr:to>
      <xdr:col>2</xdr:col>
      <xdr:colOff>323850</xdr:colOff>
      <xdr:row>12</xdr:row>
      <xdr:rowOff>190500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742950</xdr:colOff>
      <xdr:row>4</xdr:row>
      <xdr:rowOff>114300</xdr:rowOff>
    </xdr:from>
    <xdr:to>
      <xdr:col>4</xdr:col>
      <xdr:colOff>828675</xdr:colOff>
      <xdr:row>12</xdr:row>
      <xdr:rowOff>190500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1190625</xdr:colOff>
      <xdr:row>4</xdr:row>
      <xdr:rowOff>123825</xdr:rowOff>
    </xdr:from>
    <xdr:to>
      <xdr:col>6</xdr:col>
      <xdr:colOff>1038225</xdr:colOff>
      <xdr:row>12</xdr:row>
      <xdr:rowOff>200025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609600</xdr:colOff>
      <xdr:row>7</xdr:row>
      <xdr:rowOff>247650</xdr:rowOff>
    </xdr:from>
    <xdr:to>
      <xdr:col>1</xdr:col>
      <xdr:colOff>914400</xdr:colOff>
      <xdr:row>9</xdr:row>
      <xdr:rowOff>66675</xdr:rowOff>
    </xdr:to>
    <xdr:sp macro="" textlink="$B$2">
      <xdr:nvSpPr>
        <xdr:cNvPr id="8" name="TextBox 7"/>
        <xdr:cNvSpPr txBox="1"/>
      </xdr:nvSpPr>
      <xdr:spPr>
        <a:xfrm>
          <a:off x="609600" y="2181225"/>
          <a:ext cx="1047750" cy="371475"/>
        </a:xfrm>
        <a:prstGeom prst="rect">
          <a:avLst/>
        </a:prstGeom>
        <a:noFill/>
        <a:ln w="9525" cmpd="sng">
          <a:noFill/>
        </a:ln>
        <a:scene3d>
          <a:camera prst="perspectiveContrastingLeftFacing"/>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ADEE3A54-4941-4625-9281-847AD7752D81}" type="TxLink">
            <a:rPr lang="en-US" sz="1700" b="0" i="0" u="none" strike="noStrike">
              <a:solidFill>
                <a:srgbClr val="000000"/>
              </a:solidFill>
              <a:effectLst>
                <a:glow rad="139700">
                  <a:schemeClr val="accent2">
                    <a:satMod val="175000"/>
                    <a:alpha val="40000"/>
                  </a:schemeClr>
                </a:glow>
              </a:effectLst>
              <a:latin typeface="Verdana"/>
              <a:ea typeface="Verdana"/>
              <a:cs typeface="Verdana"/>
            </a:rPr>
            <a:pPr algn="ctr"/>
            <a:t>85%</a:t>
          </a:fld>
          <a:endParaRPr lang="th-TH" sz="1100">
            <a:effectLst>
              <a:glow rad="139700">
                <a:schemeClr val="accent2">
                  <a:satMod val="175000"/>
                  <a:alpha val="40000"/>
                </a:schemeClr>
              </a:glow>
            </a:effectLst>
          </a:endParaRPr>
        </a:p>
      </xdr:txBody>
    </xdr:sp>
    <xdr:clientData/>
  </xdr:twoCellAnchor>
  <xdr:twoCellAnchor>
    <xdr:from>
      <xdr:col>3</xdr:col>
      <xdr:colOff>390525</xdr:colOff>
      <xdr:row>7</xdr:row>
      <xdr:rowOff>209550</xdr:rowOff>
    </xdr:from>
    <xdr:to>
      <xdr:col>4</xdr:col>
      <xdr:colOff>238125</xdr:colOff>
      <xdr:row>9</xdr:row>
      <xdr:rowOff>47625</xdr:rowOff>
    </xdr:to>
    <xdr:sp macro="" textlink="$B$3">
      <xdr:nvSpPr>
        <xdr:cNvPr id="9" name="TextBox 8"/>
        <xdr:cNvSpPr txBox="1"/>
      </xdr:nvSpPr>
      <xdr:spPr>
        <a:xfrm>
          <a:off x="3333750" y="2143125"/>
          <a:ext cx="106680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perspectiveContrastingLeftFacing"/>
            <a:lightRig rig="threePt" dir="t"/>
          </a:scene3d>
        </a:bodyPr>
        <a:lstStyle/>
        <a:p>
          <a:pPr algn="ctr"/>
          <a:fld id="{3ED343E5-F312-4B67-A35C-BBFFADF3AA50}" type="TxLink">
            <a:rPr lang="en-US" sz="1700" b="0" i="0" u="none" strike="noStrike">
              <a:solidFill>
                <a:srgbClr val="000000"/>
              </a:solidFill>
              <a:effectLst>
                <a:glow rad="139700">
                  <a:schemeClr val="accent2">
                    <a:satMod val="175000"/>
                    <a:alpha val="40000"/>
                  </a:schemeClr>
                </a:glow>
              </a:effectLst>
              <a:latin typeface="Verdana"/>
              <a:ea typeface="Verdana"/>
              <a:cs typeface="Verdana"/>
            </a:rPr>
            <a:pPr algn="ctr"/>
            <a:t>2%</a:t>
          </a:fld>
          <a:endParaRPr lang="th-TH" sz="1100">
            <a:effectLst>
              <a:glow rad="139700">
                <a:schemeClr val="accent2">
                  <a:satMod val="175000"/>
                  <a:alpha val="40000"/>
                </a:schemeClr>
              </a:glow>
            </a:effectLst>
          </a:endParaRPr>
        </a:p>
      </xdr:txBody>
    </xdr:sp>
    <xdr:clientData/>
  </xdr:twoCellAnchor>
  <xdr:twoCellAnchor>
    <xdr:from>
      <xdr:col>5</xdr:col>
      <xdr:colOff>762000</xdr:colOff>
      <xdr:row>8</xdr:row>
      <xdr:rowOff>0</xdr:rowOff>
    </xdr:from>
    <xdr:to>
      <xdr:col>6</xdr:col>
      <xdr:colOff>266700</xdr:colOff>
      <xdr:row>9</xdr:row>
      <xdr:rowOff>57150</xdr:rowOff>
    </xdr:to>
    <xdr:sp macro="" textlink="$B$4">
      <xdr:nvSpPr>
        <xdr:cNvPr id="10" name="TextBox 9"/>
        <xdr:cNvSpPr txBox="1"/>
      </xdr:nvSpPr>
      <xdr:spPr>
        <a:xfrm>
          <a:off x="6143625" y="2209800"/>
          <a:ext cx="7239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perspectiveContrastingLeftFacing"/>
            <a:lightRig rig="threePt" dir="t"/>
          </a:scene3d>
        </a:bodyPr>
        <a:lstStyle/>
        <a:p>
          <a:pPr algn="ctr"/>
          <a:fld id="{ECDA02CB-EF22-49E2-AEF4-923BBE76F43E}" type="TxLink">
            <a:rPr lang="en-US" sz="1700" b="0" i="0" u="none" strike="noStrike">
              <a:solidFill>
                <a:srgbClr val="000000"/>
              </a:solidFill>
              <a:effectLst>
                <a:glow rad="139700">
                  <a:schemeClr val="accent2">
                    <a:satMod val="175000"/>
                    <a:alpha val="40000"/>
                  </a:schemeClr>
                </a:glow>
              </a:effectLst>
              <a:latin typeface="Verdana"/>
              <a:ea typeface="Verdana"/>
              <a:cs typeface="Verdana"/>
            </a:rPr>
            <a:pPr algn="ctr"/>
            <a:t>39%</a:t>
          </a:fld>
          <a:endParaRPr lang="th-TH" sz="1100">
            <a:effectLst>
              <a:glow rad="139700">
                <a:schemeClr val="accent2">
                  <a:satMod val="175000"/>
                  <a:alpha val="40000"/>
                </a:schemeClr>
              </a:glow>
            </a:effectLst>
          </a:endParaRPr>
        </a:p>
      </xdr:txBody>
    </xdr:sp>
    <xdr:clientData/>
  </xdr:twoCellAnchor>
  <xdr:twoCellAnchor>
    <xdr:from>
      <xdr:col>0</xdr:col>
      <xdr:colOff>666750</xdr:colOff>
      <xdr:row>11</xdr:row>
      <xdr:rowOff>142875</xdr:rowOff>
    </xdr:from>
    <xdr:to>
      <xdr:col>1</xdr:col>
      <xdr:colOff>933450</xdr:colOff>
      <xdr:row>12</xdr:row>
      <xdr:rowOff>190500</xdr:rowOff>
    </xdr:to>
    <xdr:sp macro="" textlink="">
      <xdr:nvSpPr>
        <xdr:cNvPr id="11" name="TextBox 10"/>
        <xdr:cNvSpPr txBox="1"/>
      </xdr:nvSpPr>
      <xdr:spPr>
        <a:xfrm>
          <a:off x="666750" y="3181350"/>
          <a:ext cx="10096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b="1" cap="none" spc="0">
              <a:ln w="22225">
                <a:solidFill>
                  <a:schemeClr val="accent2"/>
                </a:solidFill>
                <a:prstDash val="solid"/>
              </a:ln>
              <a:solidFill>
                <a:schemeClr val="accent2">
                  <a:lumMod val="40000"/>
                  <a:lumOff val="60000"/>
                </a:schemeClr>
              </a:solidFill>
              <a:effectLst>
                <a:glow rad="228600">
                  <a:schemeClr val="accent2">
                    <a:satMod val="175000"/>
                    <a:alpha val="40000"/>
                  </a:schemeClr>
                </a:glow>
              </a:effectLst>
            </a:rPr>
            <a:t>Jane</a:t>
          </a:r>
          <a:endParaRPr lang="th-TH" sz="2800" b="1" cap="none" spc="0">
            <a:ln w="22225">
              <a:solidFill>
                <a:schemeClr val="accent2"/>
              </a:solidFill>
              <a:prstDash val="solid"/>
            </a:ln>
            <a:solidFill>
              <a:schemeClr val="accent2">
                <a:lumMod val="40000"/>
                <a:lumOff val="60000"/>
              </a:schemeClr>
            </a:solidFill>
            <a:effectLst>
              <a:glow rad="228600">
                <a:schemeClr val="accent2">
                  <a:satMod val="175000"/>
                  <a:alpha val="40000"/>
                </a:schemeClr>
              </a:glow>
            </a:effectLst>
          </a:endParaRPr>
        </a:p>
      </xdr:txBody>
    </xdr:sp>
    <xdr:clientData/>
  </xdr:twoCellAnchor>
  <xdr:twoCellAnchor>
    <xdr:from>
      <xdr:col>3</xdr:col>
      <xdr:colOff>400050</xdr:colOff>
      <xdr:row>11</xdr:row>
      <xdr:rowOff>180975</xdr:rowOff>
    </xdr:from>
    <xdr:to>
      <xdr:col>4</xdr:col>
      <xdr:colOff>190500</xdr:colOff>
      <xdr:row>12</xdr:row>
      <xdr:rowOff>228600</xdr:rowOff>
    </xdr:to>
    <xdr:sp macro="" textlink="">
      <xdr:nvSpPr>
        <xdr:cNvPr id="16" name="TextBox 15"/>
        <xdr:cNvSpPr txBox="1"/>
      </xdr:nvSpPr>
      <xdr:spPr>
        <a:xfrm>
          <a:off x="3343275" y="3219450"/>
          <a:ext cx="10096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b="1" cap="none" spc="0">
              <a:ln w="22225">
                <a:solidFill>
                  <a:schemeClr val="accent2"/>
                </a:solidFill>
                <a:prstDash val="solid"/>
              </a:ln>
              <a:solidFill>
                <a:schemeClr val="accent2">
                  <a:lumMod val="40000"/>
                  <a:lumOff val="60000"/>
                </a:schemeClr>
              </a:solidFill>
              <a:effectLst>
                <a:glow rad="228600">
                  <a:schemeClr val="accent2">
                    <a:satMod val="175000"/>
                    <a:alpha val="40000"/>
                  </a:schemeClr>
                </a:glow>
              </a:effectLst>
            </a:rPr>
            <a:t>Alan</a:t>
          </a:r>
          <a:endParaRPr lang="th-TH" sz="2800" b="1" cap="none" spc="0">
            <a:ln w="22225">
              <a:solidFill>
                <a:schemeClr val="accent2"/>
              </a:solidFill>
              <a:prstDash val="solid"/>
            </a:ln>
            <a:solidFill>
              <a:schemeClr val="accent2">
                <a:lumMod val="40000"/>
                <a:lumOff val="60000"/>
              </a:schemeClr>
            </a:solidFill>
            <a:effectLst>
              <a:glow rad="228600">
                <a:schemeClr val="accent2">
                  <a:satMod val="175000"/>
                  <a:alpha val="40000"/>
                </a:schemeClr>
              </a:glow>
            </a:effectLst>
          </a:endParaRPr>
        </a:p>
      </xdr:txBody>
    </xdr:sp>
    <xdr:clientData/>
  </xdr:twoCellAnchor>
  <xdr:twoCellAnchor>
    <xdr:from>
      <xdr:col>5</xdr:col>
      <xdr:colOff>685800</xdr:colOff>
      <xdr:row>11</xdr:row>
      <xdr:rowOff>200025</xdr:rowOff>
    </xdr:from>
    <xdr:to>
      <xdr:col>6</xdr:col>
      <xdr:colOff>476250</xdr:colOff>
      <xdr:row>12</xdr:row>
      <xdr:rowOff>247650</xdr:rowOff>
    </xdr:to>
    <xdr:sp macro="" textlink="">
      <xdr:nvSpPr>
        <xdr:cNvPr id="17" name="TextBox 16"/>
        <xdr:cNvSpPr txBox="1"/>
      </xdr:nvSpPr>
      <xdr:spPr>
        <a:xfrm>
          <a:off x="6067425" y="3238500"/>
          <a:ext cx="10096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b="1" cap="none" spc="0">
              <a:ln w="22225">
                <a:solidFill>
                  <a:schemeClr val="accent2"/>
                </a:solidFill>
                <a:prstDash val="solid"/>
              </a:ln>
              <a:solidFill>
                <a:schemeClr val="accent2">
                  <a:lumMod val="40000"/>
                  <a:lumOff val="60000"/>
                </a:schemeClr>
              </a:solidFill>
              <a:effectLst>
                <a:glow rad="228600">
                  <a:schemeClr val="accent2">
                    <a:satMod val="175000"/>
                    <a:alpha val="40000"/>
                  </a:schemeClr>
                </a:glow>
              </a:effectLst>
            </a:rPr>
            <a:t>Julie</a:t>
          </a:r>
          <a:endParaRPr lang="th-TH" sz="2800" b="1" cap="none" spc="0">
            <a:ln w="22225">
              <a:solidFill>
                <a:schemeClr val="accent2"/>
              </a:solidFill>
              <a:prstDash val="solid"/>
            </a:ln>
            <a:solidFill>
              <a:schemeClr val="accent2">
                <a:lumMod val="40000"/>
                <a:lumOff val="60000"/>
              </a:schemeClr>
            </a:solidFill>
            <a:effectLst>
              <a:glow rad="228600">
                <a:schemeClr val="accent2">
                  <a:satMod val="175000"/>
                  <a:alpha val="40000"/>
                </a:schemeClr>
              </a:glow>
            </a:effectLst>
          </a:endParaRPr>
        </a:p>
      </xdr:txBody>
    </xdr:sp>
    <xdr:clientData/>
  </xdr:twoCellAnchor>
  <xdr:twoCellAnchor>
    <xdr:from>
      <xdr:col>3</xdr:col>
      <xdr:colOff>1181098</xdr:colOff>
      <xdr:row>0</xdr:row>
      <xdr:rowOff>238125</xdr:rowOff>
    </xdr:from>
    <xdr:to>
      <xdr:col>6</xdr:col>
      <xdr:colOff>371475</xdr:colOff>
      <xdr:row>2</xdr:row>
      <xdr:rowOff>152400</xdr:rowOff>
    </xdr:to>
    <xdr:sp macro="" textlink="">
      <xdr:nvSpPr>
        <xdr:cNvPr id="18" name="TextBox 17"/>
        <xdr:cNvSpPr txBox="1"/>
      </xdr:nvSpPr>
      <xdr:spPr>
        <a:xfrm>
          <a:off x="4124323" y="238125"/>
          <a:ext cx="2847977" cy="466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2000" b="1" u="sng">
              <a:solidFill>
                <a:srgbClr val="FF0000"/>
              </a:solidFill>
            </a:rPr>
            <a:t>กดปุ่ม</a:t>
          </a:r>
          <a:r>
            <a:rPr lang="en-US" sz="2000" b="1" u="sng" baseline="0">
              <a:solidFill>
                <a:srgbClr val="FF0000"/>
              </a:solidFill>
            </a:rPr>
            <a:t> F9</a:t>
          </a:r>
          <a:r>
            <a:rPr lang="th-TH" sz="2000" b="1" u="sng" baseline="0">
              <a:solidFill>
                <a:srgbClr val="FF0000"/>
              </a:solidFill>
            </a:rPr>
            <a:t> </a:t>
          </a:r>
          <a:r>
            <a:rPr lang="th-TH" sz="1600" baseline="0"/>
            <a:t>ซ้ำๆๆ -</a:t>
          </a:r>
          <a:r>
            <a:rPr lang="en-US" sz="1600" baseline="0"/>
            <a:t>&gt; </a:t>
          </a:r>
          <a:r>
            <a:rPr lang="th-TH" sz="1600" baseline="0"/>
            <a:t>สังเกตุผล</a:t>
          </a:r>
          <a:endParaRPr lang="th-TH" sz="1600"/>
        </a:p>
      </xdr:txBody>
    </xdr:sp>
    <xdr:clientData/>
  </xdr:twoCellAnchor>
  <xdr:twoCellAnchor>
    <xdr:from>
      <xdr:col>1</xdr:col>
      <xdr:colOff>152400</xdr:colOff>
      <xdr:row>7</xdr:row>
      <xdr:rowOff>219075</xdr:rowOff>
    </xdr:from>
    <xdr:to>
      <xdr:col>1</xdr:col>
      <xdr:colOff>619125</xdr:colOff>
      <xdr:row>9</xdr:row>
      <xdr:rowOff>133350</xdr:rowOff>
    </xdr:to>
    <xdr:sp macro="" textlink="">
      <xdr:nvSpPr>
        <xdr:cNvPr id="12" name="Oval 11"/>
        <xdr:cNvSpPr/>
      </xdr:nvSpPr>
      <xdr:spPr>
        <a:xfrm>
          <a:off x="895350" y="2152650"/>
          <a:ext cx="466725" cy="466725"/>
        </a:xfrm>
        <a:prstGeom prst="ellipse">
          <a:avLst/>
        </a:prstGeom>
        <a:solidFill>
          <a:srgbClr val="00B050">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xdr:clientData/>
  </xdr:twoCellAnchor>
  <xdr:twoCellAnchor>
    <xdr:from>
      <xdr:col>3</xdr:col>
      <xdr:colOff>666750</xdr:colOff>
      <xdr:row>7</xdr:row>
      <xdr:rowOff>180975</xdr:rowOff>
    </xdr:from>
    <xdr:to>
      <xdr:col>3</xdr:col>
      <xdr:colOff>1133475</xdr:colOff>
      <xdr:row>9</xdr:row>
      <xdr:rowOff>95250</xdr:rowOff>
    </xdr:to>
    <xdr:sp macro="" textlink="">
      <xdr:nvSpPr>
        <xdr:cNvPr id="19" name="Oval 18"/>
        <xdr:cNvSpPr/>
      </xdr:nvSpPr>
      <xdr:spPr>
        <a:xfrm>
          <a:off x="3609975" y="2114550"/>
          <a:ext cx="466725" cy="466725"/>
        </a:xfrm>
        <a:prstGeom prst="ellipse">
          <a:avLst/>
        </a:prstGeom>
        <a:solidFill>
          <a:srgbClr val="0070C0">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xdr:clientData/>
  </xdr:twoCellAnchor>
  <xdr:twoCellAnchor>
    <xdr:from>
      <xdr:col>5</xdr:col>
      <xdr:colOff>895350</xdr:colOff>
      <xdr:row>7</xdr:row>
      <xdr:rowOff>209550</xdr:rowOff>
    </xdr:from>
    <xdr:to>
      <xdr:col>6</xdr:col>
      <xdr:colOff>142875</xdr:colOff>
      <xdr:row>9</xdr:row>
      <xdr:rowOff>123825</xdr:rowOff>
    </xdr:to>
    <xdr:sp macro="" textlink="">
      <xdr:nvSpPr>
        <xdr:cNvPr id="20" name="Oval 19"/>
        <xdr:cNvSpPr/>
      </xdr:nvSpPr>
      <xdr:spPr>
        <a:xfrm>
          <a:off x="6276975" y="2143125"/>
          <a:ext cx="466725" cy="466725"/>
        </a:xfrm>
        <a:prstGeom prst="ellipse">
          <a:avLst/>
        </a:prstGeom>
        <a:solidFill>
          <a:schemeClr val="bg1">
            <a:lumMod val="75000"/>
            <a:alpha val="3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xdr:clientData/>
  </xdr:twoCellAnchor>
  <xdr:twoCellAnchor>
    <xdr:from>
      <xdr:col>6</xdr:col>
      <xdr:colOff>590550</xdr:colOff>
      <xdr:row>0</xdr:row>
      <xdr:rowOff>152400</xdr:rowOff>
    </xdr:from>
    <xdr:to>
      <xdr:col>8</xdr:col>
      <xdr:colOff>642257</xdr:colOff>
      <xdr:row>2</xdr:row>
      <xdr:rowOff>266700</xdr:rowOff>
    </xdr:to>
    <xdr:grpSp>
      <xdr:nvGrpSpPr>
        <xdr:cNvPr id="21" name="Group 20"/>
        <xdr:cNvGrpSpPr/>
      </xdr:nvGrpSpPr>
      <xdr:grpSpPr>
        <a:xfrm>
          <a:off x="7191375" y="152400"/>
          <a:ext cx="2490107" cy="666750"/>
          <a:chOff x="10123714" y="1265464"/>
          <a:chExt cx="2490107" cy="666750"/>
        </a:xfrm>
      </xdr:grpSpPr>
      <xdr:sp macro="" textlink="">
        <xdr:nvSpPr>
          <xdr:cNvPr id="22" name="Rounded Rectangle 21">
            <a:hlinkClick xmlns:r="http://schemas.openxmlformats.org/officeDocument/2006/relationships" r:id="rId5"/>
          </xdr:cNvPr>
          <xdr:cNvSpPr/>
        </xdr:nvSpPr>
        <xdr:spPr>
          <a:xfrm>
            <a:off x="10123714" y="1265464"/>
            <a:ext cx="2490107" cy="666750"/>
          </a:xfrm>
          <a:prstGeom prst="roundRect">
            <a:avLst/>
          </a:prstGeom>
          <a:solidFill>
            <a:schemeClr val="bg1">
              <a:lumMod val="85000"/>
            </a:schemeClr>
          </a:solidFill>
          <a:ln>
            <a:solidFill>
              <a:schemeClr val="tx1"/>
            </a:solidFill>
          </a:ln>
          <a:effectLst>
            <a:glow rad="127000">
              <a:schemeClr val="accent2">
                <a:lumMod val="60000"/>
                <a:lumOff val="40000"/>
              </a:schemeClr>
            </a:glow>
          </a:effectLst>
          <a:scene3d>
            <a:camera prst="perspectiveRelaxedModerately"/>
            <a:lightRig rig="threePt" dir="t"/>
          </a:scene3d>
          <a:sp3d>
            <a:bevelT prst="slop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xdr:sp macro="" textlink="">
        <xdr:nvSpPr>
          <xdr:cNvPr id="23" name="Rectangle 22"/>
          <xdr:cNvSpPr/>
        </xdr:nvSpPr>
        <xdr:spPr>
          <a:xfrm>
            <a:off x="10411321" y="1408970"/>
            <a:ext cx="1901290" cy="352725"/>
          </a:xfrm>
          <a:prstGeom prst="rect">
            <a:avLst/>
          </a:prstGeom>
          <a:noFill/>
          <a:ln>
            <a:noFill/>
          </a:ln>
        </xdr:spPr>
        <xdr:txBody>
          <a:bodyPr wrap="none" lIns="91440" tIns="45720" rIns="91440" bIns="45720">
            <a:spAutoFit/>
          </a:bodyPr>
          <a:lstStyle/>
          <a:p>
            <a:pPr algn="ctr"/>
            <a:r>
              <a:rPr lang="th-TH" sz="1600" b="0" cap="none" spc="0">
                <a:ln w="0"/>
                <a:solidFill>
                  <a:schemeClr val="tx1"/>
                </a:solidFill>
                <a:effectLst>
                  <a:outerShdw blurRad="38100" dist="19050" dir="2700000" algn="tl" rotWithShape="0">
                    <a:schemeClr val="dk1">
                      <a:alpha val="40000"/>
                    </a:schemeClr>
                  </a:outerShdw>
                </a:effectLst>
              </a:rPr>
              <a:t>กลับหน้าแรก</a:t>
            </a:r>
            <a:r>
              <a:rPr lang="th-TH" sz="1600" b="0" cap="none" spc="0" baseline="0">
                <a:ln w="0"/>
                <a:solidFill>
                  <a:schemeClr val="tx1"/>
                </a:solidFill>
                <a:effectLst>
                  <a:outerShdw blurRad="38100" dist="19050" dir="2700000" algn="tl" rotWithShape="0">
                    <a:schemeClr val="dk1">
                      <a:alpha val="40000"/>
                    </a:schemeClr>
                  </a:outerShdw>
                </a:effectLst>
              </a:rPr>
              <a:t> /</a:t>
            </a:r>
            <a:r>
              <a:rPr lang="en-US" sz="1600" b="0" cap="none" spc="0" baseline="0">
                <a:ln w="0"/>
                <a:solidFill>
                  <a:schemeClr val="tx1"/>
                </a:solidFill>
                <a:effectLst>
                  <a:outerShdw blurRad="38100" dist="19050" dir="2700000" algn="tl" rotWithShape="0">
                    <a:schemeClr val="dk1">
                      <a:alpha val="40000"/>
                    </a:schemeClr>
                  </a:outerShdw>
                </a:effectLst>
              </a:rPr>
              <a:t>Home</a:t>
            </a:r>
            <a:endParaRPr lang="en-US" sz="16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66676</xdr:colOff>
      <xdr:row>2</xdr:row>
      <xdr:rowOff>19049</xdr:rowOff>
    </xdr:from>
    <xdr:to>
      <xdr:col>6</xdr:col>
      <xdr:colOff>123826</xdr:colOff>
      <xdr:row>19</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152400</xdr:colOff>
      <xdr:row>0</xdr:row>
      <xdr:rowOff>95250</xdr:rowOff>
    </xdr:from>
    <xdr:to>
      <xdr:col>8</xdr:col>
      <xdr:colOff>304800</xdr:colOff>
      <xdr:row>10</xdr:row>
      <xdr:rowOff>57150</xdr:rowOff>
    </xdr:to>
    <mc:AlternateContent xmlns:mc="http://schemas.openxmlformats.org/markup-compatibility/2006" xmlns:a14="http://schemas.microsoft.com/office/drawing/2010/main">
      <mc:Choice Requires="a14">
        <xdr:graphicFrame macro="">
          <xdr:nvGraphicFramePr>
            <xdr:cNvPr id="3" name="Dept. 1"/>
            <xdr:cNvGraphicFramePr/>
          </xdr:nvGraphicFramePr>
          <xdr:xfrm>
            <a:off x="0" y="0"/>
            <a:ext cx="0" cy="0"/>
          </xdr:xfrm>
          <a:graphic>
            <a:graphicData uri="http://schemas.microsoft.com/office/drawing/2010/slicer">
              <sle:slicer xmlns:sle="http://schemas.microsoft.com/office/drawing/2010/slicer" name="Dept. 1"/>
            </a:graphicData>
          </a:graphic>
        </xdr:graphicFrame>
      </mc:Choice>
      <mc:Fallback xmlns="">
        <xdr:sp macro="" textlink="">
          <xdr:nvSpPr>
            <xdr:cNvPr id="0" name=""/>
            <xdr:cNvSpPr>
              <a:spLocks noTextEdit="1"/>
            </xdr:cNvSpPr>
          </xdr:nvSpPr>
          <xdr:spPr>
            <a:xfrm>
              <a:off x="7467600" y="95250"/>
              <a:ext cx="2590800" cy="1866900"/>
            </a:xfrm>
            <a:prstGeom prst="rect">
              <a:avLst/>
            </a:prstGeom>
            <a:solidFill>
              <a:prstClr val="white"/>
            </a:solidFill>
            <a:ln w="1">
              <a:solidFill>
                <a:prstClr val="green"/>
              </a:solidFill>
            </a:ln>
          </xdr:spPr>
          <xdr:txBody>
            <a:bodyPr vertOverflow="clip" horzOverflow="clip"/>
            <a:lstStyle/>
            <a:p>
              <a:r>
                <a:rPr lang="th-T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161925</xdr:colOff>
      <xdr:row>0</xdr:row>
      <xdr:rowOff>66676</xdr:rowOff>
    </xdr:from>
    <xdr:to>
      <xdr:col>1</xdr:col>
      <xdr:colOff>428625</xdr:colOff>
      <xdr:row>1</xdr:row>
      <xdr:rowOff>161926</xdr:rowOff>
    </xdr:to>
    <xdr:sp macro="" textlink="">
      <xdr:nvSpPr>
        <xdr:cNvPr id="4" name="TextBox 3"/>
        <xdr:cNvSpPr txBox="1"/>
      </xdr:nvSpPr>
      <xdr:spPr>
        <a:xfrm>
          <a:off x="161925" y="66676"/>
          <a:ext cx="1485900" cy="285750"/>
        </a:xfrm>
        <a:prstGeom prst="rect">
          <a:avLst/>
        </a:prstGeom>
        <a:solidFill>
          <a:schemeClr val="accent5">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solidFill>
                <a:schemeClr val="bg1"/>
              </a:solidFill>
            </a:rPr>
            <a:t>Employee by Age</a:t>
          </a:r>
          <a:endParaRPr lang="th-TH" sz="1400">
            <a:solidFill>
              <a:schemeClr val="bg1"/>
            </a:solidFill>
          </a:endParaRPr>
        </a:p>
      </xdr:txBody>
    </xdr:sp>
    <xdr:clientData/>
  </xdr:twoCellAnchor>
  <xdr:twoCellAnchor>
    <xdr:from>
      <xdr:col>6</xdr:col>
      <xdr:colOff>152400</xdr:colOff>
      <xdr:row>10</xdr:row>
      <xdr:rowOff>133350</xdr:rowOff>
    </xdr:from>
    <xdr:to>
      <xdr:col>8</xdr:col>
      <xdr:colOff>533401</xdr:colOff>
      <xdr:row>15</xdr:row>
      <xdr:rowOff>28575</xdr:rowOff>
    </xdr:to>
    <xdr:sp macro="" textlink="">
      <xdr:nvSpPr>
        <xdr:cNvPr id="7" name="TextBox 6"/>
        <xdr:cNvSpPr txBox="1"/>
      </xdr:nvSpPr>
      <xdr:spPr>
        <a:xfrm>
          <a:off x="7467600" y="2038350"/>
          <a:ext cx="2819401" cy="847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400"/>
            <a:t>การนับจำนวนพนักงาน</a:t>
          </a:r>
          <a:r>
            <a:rPr lang="th-TH" sz="1400" baseline="0"/>
            <a:t> ตามช่วงอายุ แบ่งตามแผนก โดยการฝังรูปลงไปในกราฟ</a:t>
          </a:r>
          <a:endParaRPr lang="th-TH" sz="1400"/>
        </a:p>
      </xdr:txBody>
    </xdr:sp>
    <xdr:clientData/>
  </xdr:twoCellAnchor>
  <xdr:twoCellAnchor>
    <xdr:from>
      <xdr:col>8</xdr:col>
      <xdr:colOff>314325</xdr:colOff>
      <xdr:row>2</xdr:row>
      <xdr:rowOff>152401</xdr:rowOff>
    </xdr:from>
    <xdr:to>
      <xdr:col>10</xdr:col>
      <xdr:colOff>885825</xdr:colOff>
      <xdr:row>7</xdr:row>
      <xdr:rowOff>38101</xdr:rowOff>
    </xdr:to>
    <xdr:sp macro="" textlink="">
      <xdr:nvSpPr>
        <xdr:cNvPr id="8" name="TextBox 7"/>
        <xdr:cNvSpPr txBox="1"/>
      </xdr:nvSpPr>
      <xdr:spPr>
        <a:xfrm>
          <a:off x="10067925" y="533401"/>
          <a:ext cx="3009900" cy="8382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2000">
              <a:solidFill>
                <a:srgbClr val="FF0000"/>
              </a:solidFill>
            </a:rPr>
            <a:t>คลิกเลือก</a:t>
          </a:r>
          <a:r>
            <a:rPr lang="en-US" sz="2000">
              <a:solidFill>
                <a:srgbClr val="FF0000"/>
              </a:solidFill>
            </a:rPr>
            <a:t> Dept. </a:t>
          </a:r>
          <a:r>
            <a:rPr lang="th-TH" sz="2000">
              <a:solidFill>
                <a:srgbClr val="FF0000"/>
              </a:solidFill>
            </a:rPr>
            <a:t>ใน </a:t>
          </a:r>
          <a:r>
            <a:rPr lang="en-US" sz="2000">
              <a:solidFill>
                <a:srgbClr val="FF0000"/>
              </a:solidFill>
            </a:rPr>
            <a:t>Slicer </a:t>
          </a:r>
          <a:r>
            <a:rPr lang="th-TH" sz="1400"/>
            <a:t>-</a:t>
          </a:r>
          <a:r>
            <a:rPr lang="en-US" sz="1400"/>
            <a:t>&gt;</a:t>
          </a:r>
          <a:r>
            <a:rPr lang="en-US" sz="1400" baseline="0"/>
            <a:t> </a:t>
          </a:r>
          <a:r>
            <a:rPr lang="th-TH" sz="1400" baseline="0"/>
            <a:t>สังเกตุการเปลี่ยนของกราฟ</a:t>
          </a:r>
          <a:endParaRPr lang="th-TH" sz="1400"/>
        </a:p>
      </xdr:txBody>
    </xdr:sp>
    <xdr:clientData/>
  </xdr:twoCellAnchor>
  <xdr:twoCellAnchor>
    <xdr:from>
      <xdr:col>6</xdr:col>
      <xdr:colOff>323850</xdr:colOff>
      <xdr:row>15</xdr:row>
      <xdr:rowOff>104775</xdr:rowOff>
    </xdr:from>
    <xdr:to>
      <xdr:col>8</xdr:col>
      <xdr:colOff>375557</xdr:colOff>
      <xdr:row>19</xdr:row>
      <xdr:rowOff>9525</xdr:rowOff>
    </xdr:to>
    <xdr:grpSp>
      <xdr:nvGrpSpPr>
        <xdr:cNvPr id="9" name="Group 8"/>
        <xdr:cNvGrpSpPr/>
      </xdr:nvGrpSpPr>
      <xdr:grpSpPr>
        <a:xfrm>
          <a:off x="7639050" y="2962275"/>
          <a:ext cx="2490107" cy="666750"/>
          <a:chOff x="10123714" y="1265464"/>
          <a:chExt cx="2490107" cy="666750"/>
        </a:xfrm>
      </xdr:grpSpPr>
      <xdr:sp macro="" textlink="">
        <xdr:nvSpPr>
          <xdr:cNvPr id="10" name="Rounded Rectangle 9">
            <a:hlinkClick xmlns:r="http://schemas.openxmlformats.org/officeDocument/2006/relationships" r:id="rId2"/>
          </xdr:cNvPr>
          <xdr:cNvSpPr/>
        </xdr:nvSpPr>
        <xdr:spPr>
          <a:xfrm>
            <a:off x="10123714" y="1265464"/>
            <a:ext cx="2490107" cy="666750"/>
          </a:xfrm>
          <a:prstGeom prst="roundRect">
            <a:avLst/>
          </a:prstGeom>
          <a:solidFill>
            <a:schemeClr val="bg1">
              <a:lumMod val="85000"/>
            </a:schemeClr>
          </a:solidFill>
          <a:ln>
            <a:solidFill>
              <a:schemeClr val="tx1"/>
            </a:solidFill>
          </a:ln>
          <a:effectLst>
            <a:glow rad="127000">
              <a:schemeClr val="accent2">
                <a:lumMod val="60000"/>
                <a:lumOff val="40000"/>
              </a:schemeClr>
            </a:glow>
          </a:effectLst>
          <a:scene3d>
            <a:camera prst="perspectiveRelaxedModerately"/>
            <a:lightRig rig="threePt" dir="t"/>
          </a:scene3d>
          <a:sp3d>
            <a:bevelT prst="slop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xdr:sp macro="" textlink="">
        <xdr:nvSpPr>
          <xdr:cNvPr id="11" name="Rectangle 10"/>
          <xdr:cNvSpPr/>
        </xdr:nvSpPr>
        <xdr:spPr>
          <a:xfrm>
            <a:off x="10411321" y="1408970"/>
            <a:ext cx="1901290" cy="352725"/>
          </a:xfrm>
          <a:prstGeom prst="rect">
            <a:avLst/>
          </a:prstGeom>
          <a:noFill/>
          <a:ln>
            <a:noFill/>
          </a:ln>
        </xdr:spPr>
        <xdr:txBody>
          <a:bodyPr wrap="none" lIns="91440" tIns="45720" rIns="91440" bIns="45720">
            <a:spAutoFit/>
          </a:bodyPr>
          <a:lstStyle/>
          <a:p>
            <a:pPr algn="ctr"/>
            <a:r>
              <a:rPr lang="th-TH" sz="1600" b="0" cap="none" spc="0">
                <a:ln w="0"/>
                <a:solidFill>
                  <a:schemeClr val="tx1"/>
                </a:solidFill>
                <a:effectLst>
                  <a:outerShdw blurRad="38100" dist="19050" dir="2700000" algn="tl" rotWithShape="0">
                    <a:schemeClr val="dk1">
                      <a:alpha val="40000"/>
                    </a:schemeClr>
                  </a:outerShdw>
                </a:effectLst>
              </a:rPr>
              <a:t>กลับหน้าแรก</a:t>
            </a:r>
            <a:r>
              <a:rPr lang="th-TH" sz="1600" b="0" cap="none" spc="0" baseline="0">
                <a:ln w="0"/>
                <a:solidFill>
                  <a:schemeClr val="tx1"/>
                </a:solidFill>
                <a:effectLst>
                  <a:outerShdw blurRad="38100" dist="19050" dir="2700000" algn="tl" rotWithShape="0">
                    <a:schemeClr val="dk1">
                      <a:alpha val="40000"/>
                    </a:schemeClr>
                  </a:outerShdw>
                </a:effectLst>
              </a:rPr>
              <a:t> /</a:t>
            </a:r>
            <a:r>
              <a:rPr lang="en-US" sz="1600" b="0" cap="none" spc="0" baseline="0">
                <a:ln w="0"/>
                <a:solidFill>
                  <a:schemeClr val="tx1"/>
                </a:solidFill>
                <a:effectLst>
                  <a:outerShdw blurRad="38100" dist="19050" dir="2700000" algn="tl" rotWithShape="0">
                    <a:schemeClr val="dk1">
                      <a:alpha val="40000"/>
                    </a:schemeClr>
                  </a:outerShdw>
                </a:effectLst>
              </a:rPr>
              <a:t>Home</a:t>
            </a:r>
            <a:endParaRPr lang="en-US" sz="16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19050</xdr:colOff>
      <xdr:row>0</xdr:row>
      <xdr:rowOff>28575</xdr:rowOff>
    </xdr:from>
    <xdr:to>
      <xdr:col>2</xdr:col>
      <xdr:colOff>971550</xdr:colOff>
      <xdr:row>0</xdr:row>
      <xdr:rowOff>285750</xdr:rowOff>
    </xdr:to>
    <xdr:sp macro="" textlink="">
      <xdr:nvSpPr>
        <xdr:cNvPr id="2" name="TextBox 1"/>
        <xdr:cNvSpPr txBox="1"/>
      </xdr:nvSpPr>
      <xdr:spPr>
        <a:xfrm>
          <a:off x="2219325" y="28575"/>
          <a:ext cx="952500" cy="2571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100"/>
            <a:t>คลิกเลือกปี</a:t>
          </a:r>
        </a:p>
      </xdr:txBody>
    </xdr:sp>
    <xdr:clientData/>
  </xdr:twoCellAnchor>
  <xdr:twoCellAnchor>
    <xdr:from>
      <xdr:col>1</xdr:col>
      <xdr:colOff>19050</xdr:colOff>
      <xdr:row>14</xdr:row>
      <xdr:rowOff>19050</xdr:rowOff>
    </xdr:from>
    <xdr:to>
      <xdr:col>2</xdr:col>
      <xdr:colOff>1528082</xdr:colOff>
      <xdr:row>16</xdr:row>
      <xdr:rowOff>190500</xdr:rowOff>
    </xdr:to>
    <xdr:grpSp>
      <xdr:nvGrpSpPr>
        <xdr:cNvPr id="3" name="Group 2"/>
        <xdr:cNvGrpSpPr/>
      </xdr:nvGrpSpPr>
      <xdr:grpSpPr>
        <a:xfrm>
          <a:off x="1238250" y="3552825"/>
          <a:ext cx="2490107" cy="666750"/>
          <a:chOff x="10123714" y="1265464"/>
          <a:chExt cx="2490107" cy="666750"/>
        </a:xfrm>
      </xdr:grpSpPr>
      <xdr:sp macro="" textlink="">
        <xdr:nvSpPr>
          <xdr:cNvPr id="4" name="Rounded Rectangle 3">
            <a:hlinkClick xmlns:r="http://schemas.openxmlformats.org/officeDocument/2006/relationships" r:id="rId1"/>
          </xdr:cNvPr>
          <xdr:cNvSpPr/>
        </xdr:nvSpPr>
        <xdr:spPr>
          <a:xfrm>
            <a:off x="10123714" y="1265464"/>
            <a:ext cx="2490107" cy="666750"/>
          </a:xfrm>
          <a:prstGeom prst="roundRect">
            <a:avLst/>
          </a:prstGeom>
          <a:solidFill>
            <a:schemeClr val="bg1">
              <a:lumMod val="85000"/>
            </a:schemeClr>
          </a:solidFill>
          <a:ln>
            <a:solidFill>
              <a:schemeClr val="tx1"/>
            </a:solidFill>
          </a:ln>
          <a:effectLst>
            <a:glow rad="127000">
              <a:schemeClr val="accent2">
                <a:lumMod val="60000"/>
                <a:lumOff val="40000"/>
              </a:schemeClr>
            </a:glow>
          </a:effectLst>
          <a:scene3d>
            <a:camera prst="perspectiveRelaxedModerately"/>
            <a:lightRig rig="threePt" dir="t"/>
          </a:scene3d>
          <a:sp3d>
            <a:bevelT prst="slop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xdr:sp macro="" textlink="">
        <xdr:nvSpPr>
          <xdr:cNvPr id="5" name="Rectangle 4"/>
          <xdr:cNvSpPr/>
        </xdr:nvSpPr>
        <xdr:spPr>
          <a:xfrm>
            <a:off x="10411321" y="1408970"/>
            <a:ext cx="1901290" cy="352725"/>
          </a:xfrm>
          <a:prstGeom prst="rect">
            <a:avLst/>
          </a:prstGeom>
          <a:noFill/>
          <a:ln>
            <a:noFill/>
          </a:ln>
        </xdr:spPr>
        <xdr:txBody>
          <a:bodyPr wrap="none" lIns="91440" tIns="45720" rIns="91440" bIns="45720">
            <a:spAutoFit/>
          </a:bodyPr>
          <a:lstStyle/>
          <a:p>
            <a:pPr algn="ctr"/>
            <a:r>
              <a:rPr lang="th-TH" sz="1600" b="0" cap="none" spc="0">
                <a:ln w="0"/>
                <a:solidFill>
                  <a:schemeClr val="tx1"/>
                </a:solidFill>
                <a:effectLst>
                  <a:outerShdw blurRad="38100" dist="19050" dir="2700000" algn="tl" rotWithShape="0">
                    <a:schemeClr val="dk1">
                      <a:alpha val="40000"/>
                    </a:schemeClr>
                  </a:outerShdw>
                </a:effectLst>
              </a:rPr>
              <a:t>กลับหน้าแรก</a:t>
            </a:r>
            <a:r>
              <a:rPr lang="th-TH" sz="1600" b="0" cap="none" spc="0" baseline="0">
                <a:ln w="0"/>
                <a:solidFill>
                  <a:schemeClr val="tx1"/>
                </a:solidFill>
                <a:effectLst>
                  <a:outerShdw blurRad="38100" dist="19050" dir="2700000" algn="tl" rotWithShape="0">
                    <a:schemeClr val="dk1">
                      <a:alpha val="40000"/>
                    </a:schemeClr>
                  </a:outerShdw>
                </a:effectLst>
              </a:rPr>
              <a:t> /</a:t>
            </a:r>
            <a:r>
              <a:rPr lang="en-US" sz="1600" b="0" cap="none" spc="0" baseline="0">
                <a:ln w="0"/>
                <a:solidFill>
                  <a:schemeClr val="tx1"/>
                </a:solidFill>
                <a:effectLst>
                  <a:outerShdw blurRad="38100" dist="19050" dir="2700000" algn="tl" rotWithShape="0">
                    <a:schemeClr val="dk1">
                      <a:alpha val="40000"/>
                    </a:schemeClr>
                  </a:outerShdw>
                </a:effectLst>
              </a:rPr>
              <a:t>Home</a:t>
            </a:r>
            <a:endParaRPr lang="en-US" sz="16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123823</xdr:colOff>
      <xdr:row>0</xdr:row>
      <xdr:rowOff>180975</xdr:rowOff>
    </xdr:from>
    <xdr:to>
      <xdr:col>9</xdr:col>
      <xdr:colOff>266700</xdr:colOff>
      <xdr:row>12</xdr:row>
      <xdr:rowOff>219075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152400</xdr:colOff>
      <xdr:row>13</xdr:row>
      <xdr:rowOff>57151</xdr:rowOff>
    </xdr:from>
    <xdr:to>
      <xdr:col>4</xdr:col>
      <xdr:colOff>819151</xdr:colOff>
      <xdr:row>16</xdr:row>
      <xdr:rowOff>9526</xdr:rowOff>
    </xdr:to>
    <xdr:sp macro="" textlink="">
      <xdr:nvSpPr>
        <xdr:cNvPr id="3" name="TextBox 2"/>
        <xdr:cNvSpPr txBox="1"/>
      </xdr:nvSpPr>
      <xdr:spPr>
        <a:xfrm>
          <a:off x="2181225" y="3152776"/>
          <a:ext cx="2819401" cy="6667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400"/>
            <a:t>การแปลงตัวเลขในกราฟให้แสดง</a:t>
          </a:r>
          <a:r>
            <a:rPr lang="th-TH" sz="1400" baseline="0"/>
            <a:t> ในหน่วยหลักล้าน</a:t>
          </a:r>
          <a:endParaRPr lang="th-TH" sz="1400"/>
        </a:p>
      </xdr:txBody>
    </xdr:sp>
    <xdr:clientData/>
  </xdr:twoCellAnchor>
  <xdr:twoCellAnchor>
    <xdr:from>
      <xdr:col>4</xdr:col>
      <xdr:colOff>933450</xdr:colOff>
      <xdr:row>13</xdr:row>
      <xdr:rowOff>66675</xdr:rowOff>
    </xdr:from>
    <xdr:to>
      <xdr:col>7</xdr:col>
      <xdr:colOff>194582</xdr:colOff>
      <xdr:row>16</xdr:row>
      <xdr:rowOff>19050</xdr:rowOff>
    </xdr:to>
    <xdr:grpSp>
      <xdr:nvGrpSpPr>
        <xdr:cNvPr id="4" name="Group 3"/>
        <xdr:cNvGrpSpPr/>
      </xdr:nvGrpSpPr>
      <xdr:grpSpPr>
        <a:xfrm>
          <a:off x="5114925" y="3162300"/>
          <a:ext cx="2490107" cy="666750"/>
          <a:chOff x="10123714" y="1265464"/>
          <a:chExt cx="2490107" cy="666750"/>
        </a:xfrm>
      </xdr:grpSpPr>
      <xdr:sp macro="" textlink="">
        <xdr:nvSpPr>
          <xdr:cNvPr id="5" name="Rounded Rectangle 4">
            <a:hlinkClick xmlns:r="http://schemas.openxmlformats.org/officeDocument/2006/relationships" r:id="rId2"/>
          </xdr:cNvPr>
          <xdr:cNvSpPr/>
        </xdr:nvSpPr>
        <xdr:spPr>
          <a:xfrm>
            <a:off x="10123714" y="1265464"/>
            <a:ext cx="2490107" cy="666750"/>
          </a:xfrm>
          <a:prstGeom prst="roundRect">
            <a:avLst/>
          </a:prstGeom>
          <a:solidFill>
            <a:schemeClr val="bg1">
              <a:lumMod val="85000"/>
            </a:schemeClr>
          </a:solidFill>
          <a:ln>
            <a:solidFill>
              <a:schemeClr val="tx1"/>
            </a:solidFill>
          </a:ln>
          <a:effectLst>
            <a:glow rad="127000">
              <a:schemeClr val="accent2">
                <a:lumMod val="60000"/>
                <a:lumOff val="40000"/>
              </a:schemeClr>
            </a:glow>
          </a:effectLst>
          <a:scene3d>
            <a:camera prst="perspectiveRelaxedModerately"/>
            <a:lightRig rig="threePt" dir="t"/>
          </a:scene3d>
          <a:sp3d>
            <a:bevelT prst="slop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xdr:sp macro="" textlink="">
        <xdr:nvSpPr>
          <xdr:cNvPr id="6" name="Rectangle 5"/>
          <xdr:cNvSpPr/>
        </xdr:nvSpPr>
        <xdr:spPr>
          <a:xfrm>
            <a:off x="10411321" y="1408970"/>
            <a:ext cx="1901290" cy="352725"/>
          </a:xfrm>
          <a:prstGeom prst="rect">
            <a:avLst/>
          </a:prstGeom>
          <a:noFill/>
          <a:ln>
            <a:noFill/>
          </a:ln>
        </xdr:spPr>
        <xdr:txBody>
          <a:bodyPr wrap="none" lIns="91440" tIns="45720" rIns="91440" bIns="45720">
            <a:spAutoFit/>
          </a:bodyPr>
          <a:lstStyle/>
          <a:p>
            <a:pPr algn="ctr"/>
            <a:r>
              <a:rPr lang="th-TH" sz="1600" b="0" cap="none" spc="0">
                <a:ln w="0"/>
                <a:solidFill>
                  <a:schemeClr val="tx1"/>
                </a:solidFill>
                <a:effectLst>
                  <a:outerShdw blurRad="38100" dist="19050" dir="2700000" algn="tl" rotWithShape="0">
                    <a:schemeClr val="dk1">
                      <a:alpha val="40000"/>
                    </a:schemeClr>
                  </a:outerShdw>
                </a:effectLst>
              </a:rPr>
              <a:t>กลับหน้าแรก</a:t>
            </a:r>
            <a:r>
              <a:rPr lang="th-TH" sz="1600" b="0" cap="none" spc="0" baseline="0">
                <a:ln w="0"/>
                <a:solidFill>
                  <a:schemeClr val="tx1"/>
                </a:solidFill>
                <a:effectLst>
                  <a:outerShdw blurRad="38100" dist="19050" dir="2700000" algn="tl" rotWithShape="0">
                    <a:schemeClr val="dk1">
                      <a:alpha val="40000"/>
                    </a:schemeClr>
                  </a:outerShdw>
                </a:effectLst>
              </a:rPr>
              <a:t> /</a:t>
            </a:r>
            <a:r>
              <a:rPr lang="en-US" sz="1600" b="0" cap="none" spc="0" baseline="0">
                <a:ln w="0"/>
                <a:solidFill>
                  <a:schemeClr val="tx1"/>
                </a:solidFill>
                <a:effectLst>
                  <a:outerShdw blurRad="38100" dist="19050" dir="2700000" algn="tl" rotWithShape="0">
                    <a:schemeClr val="dk1">
                      <a:alpha val="40000"/>
                    </a:schemeClr>
                  </a:outerShdw>
                </a:effectLst>
              </a:rPr>
              <a:t>Home</a:t>
            </a:r>
            <a:endParaRPr lang="en-US" sz="16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9</xdr:col>
      <xdr:colOff>9524</xdr:colOff>
      <xdr:row>3</xdr:row>
      <xdr:rowOff>114299</xdr:rowOff>
    </xdr:from>
    <xdr:to>
      <xdr:col>15</xdr:col>
      <xdr:colOff>419100</xdr:colOff>
      <xdr:row>16</xdr:row>
      <xdr:rowOff>114299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619125</xdr:colOff>
      <xdr:row>0</xdr:row>
      <xdr:rowOff>28576</xdr:rowOff>
    </xdr:from>
    <xdr:to>
      <xdr:col>17</xdr:col>
      <xdr:colOff>552450</xdr:colOff>
      <xdr:row>2</xdr:row>
      <xdr:rowOff>104776</xdr:rowOff>
    </xdr:to>
    <xdr:sp macro="" textlink="">
      <xdr:nvSpPr>
        <xdr:cNvPr id="3" name="TextBox 2"/>
        <xdr:cNvSpPr txBox="1"/>
      </xdr:nvSpPr>
      <xdr:spPr>
        <a:xfrm>
          <a:off x="8201025" y="28576"/>
          <a:ext cx="5600700" cy="5524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400" baseline="0"/>
            <a:t>การกำหนดให้ </a:t>
          </a:r>
          <a:r>
            <a:rPr lang="en-US" sz="1400" baseline="0"/>
            <a:t>%</a:t>
          </a:r>
          <a:r>
            <a:rPr lang="th-TH" sz="1400" baseline="0"/>
            <a:t>  ที่เท่ากับหรือมากกว่า เป้าหมาย อยู่ด้านบนและเป็นสีเขียว</a:t>
          </a:r>
          <a:r>
            <a:rPr lang="en-US" sz="1400" baseline="0"/>
            <a:t> % </a:t>
          </a:r>
          <a:r>
            <a:rPr lang="th-TH" sz="1400" baseline="0"/>
            <a:t>ที่น้อยกว่า อยู่ด้านล่าง เส้น เป้าหมาย และเป็นสีแดง</a:t>
          </a:r>
          <a:endParaRPr lang="th-TH" sz="1400"/>
        </a:p>
      </xdr:txBody>
    </xdr:sp>
    <xdr:clientData/>
  </xdr:twoCellAnchor>
  <xdr:twoCellAnchor>
    <xdr:from>
      <xdr:col>10</xdr:col>
      <xdr:colOff>180974</xdr:colOff>
      <xdr:row>0</xdr:row>
      <xdr:rowOff>28575</xdr:rowOff>
    </xdr:from>
    <xdr:to>
      <xdr:col>12</xdr:col>
      <xdr:colOff>466725</xdr:colOff>
      <xdr:row>3</xdr:row>
      <xdr:rowOff>57150</xdr:rowOff>
    </xdr:to>
    <xdr:sp macro="" textlink="">
      <xdr:nvSpPr>
        <xdr:cNvPr id="4" name="TextBox 3"/>
        <xdr:cNvSpPr txBox="1"/>
      </xdr:nvSpPr>
      <xdr:spPr>
        <a:xfrm>
          <a:off x="5781674" y="28575"/>
          <a:ext cx="2266951" cy="7429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400" baseline="0"/>
            <a:t>คลิกเลือก </a:t>
          </a:r>
          <a:r>
            <a:rPr lang="en-US" sz="1400" baseline="0"/>
            <a:t>Plant </a:t>
          </a:r>
          <a:r>
            <a:rPr lang="th-TH" sz="1400" baseline="0"/>
            <a:t>ที่</a:t>
          </a:r>
          <a:r>
            <a:rPr lang="en-US" sz="1400" baseline="0"/>
            <a:t> </a:t>
          </a:r>
          <a:r>
            <a:rPr lang="en-US" sz="2000" baseline="0">
              <a:solidFill>
                <a:srgbClr val="FF0000"/>
              </a:solidFill>
            </a:rPr>
            <a:t>J2 </a:t>
          </a:r>
          <a:r>
            <a:rPr lang="th-TH" sz="1400" baseline="0"/>
            <a:t>สังเกตุการเปลี่ยนของกราฟ</a:t>
          </a:r>
          <a:r>
            <a:rPr lang="en-US" sz="1400" baseline="0"/>
            <a:t> </a:t>
          </a:r>
          <a:endParaRPr lang="th-TH" sz="1400"/>
        </a:p>
      </xdr:txBody>
    </xdr:sp>
    <xdr:clientData/>
  </xdr:twoCellAnchor>
  <xdr:twoCellAnchor>
    <xdr:from>
      <xdr:col>9</xdr:col>
      <xdr:colOff>180975</xdr:colOff>
      <xdr:row>0</xdr:row>
      <xdr:rowOff>9525</xdr:rowOff>
    </xdr:from>
    <xdr:to>
      <xdr:col>9</xdr:col>
      <xdr:colOff>523875</xdr:colOff>
      <xdr:row>0</xdr:row>
      <xdr:rowOff>180975</xdr:rowOff>
    </xdr:to>
    <xdr:sp macro="" textlink="">
      <xdr:nvSpPr>
        <xdr:cNvPr id="5" name="Down Arrow 4"/>
        <xdr:cNvSpPr/>
      </xdr:nvSpPr>
      <xdr:spPr>
        <a:xfrm>
          <a:off x="5048250" y="9525"/>
          <a:ext cx="342900" cy="17145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xdr:clientData/>
  </xdr:twoCellAnchor>
  <xdr:twoCellAnchor>
    <xdr:from>
      <xdr:col>0</xdr:col>
      <xdr:colOff>438150</xdr:colOff>
      <xdr:row>15</xdr:row>
      <xdr:rowOff>9525</xdr:rowOff>
    </xdr:from>
    <xdr:to>
      <xdr:col>5</xdr:col>
      <xdr:colOff>232682</xdr:colOff>
      <xdr:row>17</xdr:row>
      <xdr:rowOff>200025</xdr:rowOff>
    </xdr:to>
    <xdr:grpSp>
      <xdr:nvGrpSpPr>
        <xdr:cNvPr id="6" name="Group 5"/>
        <xdr:cNvGrpSpPr/>
      </xdr:nvGrpSpPr>
      <xdr:grpSpPr>
        <a:xfrm>
          <a:off x="438150" y="3581400"/>
          <a:ext cx="2490107" cy="666750"/>
          <a:chOff x="10123714" y="1265464"/>
          <a:chExt cx="2490107" cy="666750"/>
        </a:xfrm>
      </xdr:grpSpPr>
      <xdr:sp macro="" textlink="">
        <xdr:nvSpPr>
          <xdr:cNvPr id="7" name="Rounded Rectangle 6">
            <a:hlinkClick xmlns:r="http://schemas.openxmlformats.org/officeDocument/2006/relationships" r:id="rId2"/>
          </xdr:cNvPr>
          <xdr:cNvSpPr/>
        </xdr:nvSpPr>
        <xdr:spPr>
          <a:xfrm>
            <a:off x="10123714" y="1265464"/>
            <a:ext cx="2490107" cy="666750"/>
          </a:xfrm>
          <a:prstGeom prst="roundRect">
            <a:avLst/>
          </a:prstGeom>
          <a:solidFill>
            <a:schemeClr val="bg1">
              <a:lumMod val="85000"/>
            </a:schemeClr>
          </a:solidFill>
          <a:ln>
            <a:solidFill>
              <a:schemeClr val="tx1"/>
            </a:solidFill>
          </a:ln>
          <a:effectLst>
            <a:glow rad="127000">
              <a:schemeClr val="accent2">
                <a:lumMod val="60000"/>
                <a:lumOff val="40000"/>
              </a:schemeClr>
            </a:glow>
          </a:effectLst>
          <a:scene3d>
            <a:camera prst="perspectiveRelaxedModerately"/>
            <a:lightRig rig="threePt" dir="t"/>
          </a:scene3d>
          <a:sp3d>
            <a:bevelT prst="slop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xdr:sp macro="" textlink="">
        <xdr:nvSpPr>
          <xdr:cNvPr id="8" name="Rectangle 7"/>
          <xdr:cNvSpPr/>
        </xdr:nvSpPr>
        <xdr:spPr>
          <a:xfrm>
            <a:off x="10411321" y="1408970"/>
            <a:ext cx="1901290" cy="352725"/>
          </a:xfrm>
          <a:prstGeom prst="rect">
            <a:avLst/>
          </a:prstGeom>
          <a:noFill/>
          <a:ln>
            <a:noFill/>
          </a:ln>
        </xdr:spPr>
        <xdr:txBody>
          <a:bodyPr wrap="none" lIns="91440" tIns="45720" rIns="91440" bIns="45720">
            <a:spAutoFit/>
          </a:bodyPr>
          <a:lstStyle/>
          <a:p>
            <a:pPr algn="ctr"/>
            <a:r>
              <a:rPr lang="th-TH" sz="1600" b="0" cap="none" spc="0">
                <a:ln w="0"/>
                <a:solidFill>
                  <a:schemeClr val="tx1"/>
                </a:solidFill>
                <a:effectLst>
                  <a:outerShdw blurRad="38100" dist="19050" dir="2700000" algn="tl" rotWithShape="0">
                    <a:schemeClr val="dk1">
                      <a:alpha val="40000"/>
                    </a:schemeClr>
                  </a:outerShdw>
                </a:effectLst>
              </a:rPr>
              <a:t>กลับหน้าแรก</a:t>
            </a:r>
            <a:r>
              <a:rPr lang="th-TH" sz="1600" b="0" cap="none" spc="0" baseline="0">
                <a:ln w="0"/>
                <a:solidFill>
                  <a:schemeClr val="tx1"/>
                </a:solidFill>
                <a:effectLst>
                  <a:outerShdw blurRad="38100" dist="19050" dir="2700000" algn="tl" rotWithShape="0">
                    <a:schemeClr val="dk1">
                      <a:alpha val="40000"/>
                    </a:schemeClr>
                  </a:outerShdw>
                </a:effectLst>
              </a:rPr>
              <a:t> /</a:t>
            </a:r>
            <a:r>
              <a:rPr lang="en-US" sz="1600" b="0" cap="none" spc="0" baseline="0">
                <a:ln w="0"/>
                <a:solidFill>
                  <a:schemeClr val="tx1"/>
                </a:solidFill>
                <a:effectLst>
                  <a:outerShdw blurRad="38100" dist="19050" dir="2700000" algn="tl" rotWithShape="0">
                    <a:schemeClr val="dk1">
                      <a:alpha val="40000"/>
                    </a:schemeClr>
                  </a:outerShdw>
                </a:effectLst>
              </a:rPr>
              <a:t>Home</a:t>
            </a:r>
            <a:endParaRPr lang="en-US" sz="16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1064559</xdr:colOff>
      <xdr:row>46</xdr:row>
      <xdr:rowOff>126532</xdr:rowOff>
    </xdr:from>
    <xdr:to>
      <xdr:col>3</xdr:col>
      <xdr:colOff>504266</xdr:colOff>
      <xdr:row>54</xdr:row>
      <xdr:rowOff>218737</xdr:rowOff>
    </xdr:to>
    <xdr:grpSp>
      <xdr:nvGrpSpPr>
        <xdr:cNvPr id="2" name="Group 1"/>
        <xdr:cNvGrpSpPr/>
      </xdr:nvGrpSpPr>
      <xdr:grpSpPr>
        <a:xfrm>
          <a:off x="3630706" y="597179"/>
          <a:ext cx="750795" cy="2030823"/>
          <a:chOff x="5087471" y="1370385"/>
          <a:chExt cx="750795" cy="2030823"/>
        </a:xfrm>
      </xdr:grpSpPr>
      <xdr:grpSp>
        <xdr:nvGrpSpPr>
          <xdr:cNvPr id="3" name="Group 2"/>
          <xdr:cNvGrpSpPr/>
        </xdr:nvGrpSpPr>
        <xdr:grpSpPr>
          <a:xfrm>
            <a:off x="5087471" y="1370385"/>
            <a:ext cx="750727" cy="2030823"/>
            <a:chOff x="5298764" y="1245562"/>
            <a:chExt cx="750727" cy="2030823"/>
          </a:xfrm>
        </xdr:grpSpPr>
        <xdr:grpSp>
          <xdr:nvGrpSpPr>
            <xdr:cNvPr id="5" name="Group 4"/>
            <xdr:cNvGrpSpPr/>
          </xdr:nvGrpSpPr>
          <xdr:grpSpPr>
            <a:xfrm>
              <a:off x="5298764" y="1264705"/>
              <a:ext cx="731520" cy="2011680"/>
              <a:chOff x="2794715" y="1081825"/>
              <a:chExt cx="731520" cy="2011680"/>
            </a:xfrm>
          </xdr:grpSpPr>
          <xdr:sp macro="" textlink="">
            <xdr:nvSpPr>
              <xdr:cNvPr id="10" name="Freeform 9"/>
              <xdr:cNvSpPr/>
            </xdr:nvSpPr>
            <xdr:spPr>
              <a:xfrm>
                <a:off x="2794715" y="1081825"/>
                <a:ext cx="731520" cy="2011680"/>
              </a:xfrm>
              <a:custGeom>
                <a:avLst/>
                <a:gdLst>
                  <a:gd name="connsiteX0" fmla="*/ 365760 w 731520"/>
                  <a:gd name="connsiteY0" fmla="*/ 1387611 h 2011680"/>
                  <a:gd name="connsiteX1" fmla="*/ 91440 w 731520"/>
                  <a:gd name="connsiteY1" fmla="*/ 1661931 h 2011680"/>
                  <a:gd name="connsiteX2" fmla="*/ 365760 w 731520"/>
                  <a:gd name="connsiteY2" fmla="*/ 1936251 h 2011680"/>
                  <a:gd name="connsiteX3" fmla="*/ 640080 w 731520"/>
                  <a:gd name="connsiteY3" fmla="*/ 1661931 h 2011680"/>
                  <a:gd name="connsiteX4" fmla="*/ 365760 w 731520"/>
                  <a:gd name="connsiteY4" fmla="*/ 1387611 h 2011680"/>
                  <a:gd name="connsiteX5" fmla="*/ 361004 w 731520"/>
                  <a:gd name="connsiteY5" fmla="*/ 711653 h 2011680"/>
                  <a:gd name="connsiteX6" fmla="*/ 86684 w 731520"/>
                  <a:gd name="connsiteY6" fmla="*/ 985973 h 2011680"/>
                  <a:gd name="connsiteX7" fmla="*/ 361004 w 731520"/>
                  <a:gd name="connsiteY7" fmla="*/ 1260293 h 2011680"/>
                  <a:gd name="connsiteX8" fmla="*/ 635324 w 731520"/>
                  <a:gd name="connsiteY8" fmla="*/ 985973 h 2011680"/>
                  <a:gd name="connsiteX9" fmla="*/ 361004 w 731520"/>
                  <a:gd name="connsiteY9" fmla="*/ 711653 h 2011680"/>
                  <a:gd name="connsiteX10" fmla="*/ 365760 w 731520"/>
                  <a:gd name="connsiteY10" fmla="*/ 35696 h 2011680"/>
                  <a:gd name="connsiteX11" fmla="*/ 91440 w 731520"/>
                  <a:gd name="connsiteY11" fmla="*/ 310016 h 2011680"/>
                  <a:gd name="connsiteX12" fmla="*/ 365760 w 731520"/>
                  <a:gd name="connsiteY12" fmla="*/ 584336 h 2011680"/>
                  <a:gd name="connsiteX13" fmla="*/ 640080 w 731520"/>
                  <a:gd name="connsiteY13" fmla="*/ 310016 h 2011680"/>
                  <a:gd name="connsiteX14" fmla="*/ 365760 w 731520"/>
                  <a:gd name="connsiteY14" fmla="*/ 35696 h 2011680"/>
                  <a:gd name="connsiteX15" fmla="*/ 0 w 731520"/>
                  <a:gd name="connsiteY15" fmla="*/ 0 h 2011680"/>
                  <a:gd name="connsiteX16" fmla="*/ 731520 w 731520"/>
                  <a:gd name="connsiteY16" fmla="*/ 0 h 2011680"/>
                  <a:gd name="connsiteX17" fmla="*/ 731520 w 731520"/>
                  <a:gd name="connsiteY17" fmla="*/ 2011680 h 2011680"/>
                  <a:gd name="connsiteX18" fmla="*/ 0 w 731520"/>
                  <a:gd name="connsiteY18" fmla="*/ 2011680 h 20116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731520" h="2011680">
                    <a:moveTo>
                      <a:pt x="365760" y="1387611"/>
                    </a:moveTo>
                    <a:cubicBezTo>
                      <a:pt x="214257" y="1387611"/>
                      <a:pt x="91440" y="1510428"/>
                      <a:pt x="91440" y="1661931"/>
                    </a:cubicBezTo>
                    <a:cubicBezTo>
                      <a:pt x="91440" y="1813434"/>
                      <a:pt x="214257" y="1936251"/>
                      <a:pt x="365760" y="1936251"/>
                    </a:cubicBezTo>
                    <a:cubicBezTo>
                      <a:pt x="517263" y="1936251"/>
                      <a:pt x="640080" y="1813434"/>
                      <a:pt x="640080" y="1661931"/>
                    </a:cubicBezTo>
                    <a:cubicBezTo>
                      <a:pt x="640080" y="1510428"/>
                      <a:pt x="517263" y="1387611"/>
                      <a:pt x="365760" y="1387611"/>
                    </a:cubicBezTo>
                    <a:close/>
                    <a:moveTo>
                      <a:pt x="361004" y="711653"/>
                    </a:moveTo>
                    <a:cubicBezTo>
                      <a:pt x="209501" y="711653"/>
                      <a:pt x="86684" y="834470"/>
                      <a:pt x="86684" y="985973"/>
                    </a:cubicBezTo>
                    <a:cubicBezTo>
                      <a:pt x="86684" y="1137476"/>
                      <a:pt x="209501" y="1260293"/>
                      <a:pt x="361004" y="1260293"/>
                    </a:cubicBezTo>
                    <a:cubicBezTo>
                      <a:pt x="512507" y="1260293"/>
                      <a:pt x="635324" y="1137476"/>
                      <a:pt x="635324" y="985973"/>
                    </a:cubicBezTo>
                    <a:cubicBezTo>
                      <a:pt x="635324" y="834470"/>
                      <a:pt x="512507" y="711653"/>
                      <a:pt x="361004" y="711653"/>
                    </a:cubicBezTo>
                    <a:close/>
                    <a:moveTo>
                      <a:pt x="365760" y="35696"/>
                    </a:moveTo>
                    <a:cubicBezTo>
                      <a:pt x="214257" y="35696"/>
                      <a:pt x="91440" y="158513"/>
                      <a:pt x="91440" y="310016"/>
                    </a:cubicBezTo>
                    <a:cubicBezTo>
                      <a:pt x="91440" y="461519"/>
                      <a:pt x="214257" y="584336"/>
                      <a:pt x="365760" y="584336"/>
                    </a:cubicBezTo>
                    <a:cubicBezTo>
                      <a:pt x="517263" y="584336"/>
                      <a:pt x="640080" y="461519"/>
                      <a:pt x="640080" y="310016"/>
                    </a:cubicBezTo>
                    <a:cubicBezTo>
                      <a:pt x="640080" y="158513"/>
                      <a:pt x="517263" y="35696"/>
                      <a:pt x="365760" y="35696"/>
                    </a:cubicBezTo>
                    <a:close/>
                    <a:moveTo>
                      <a:pt x="0" y="0"/>
                    </a:moveTo>
                    <a:lnTo>
                      <a:pt x="731520" y="0"/>
                    </a:lnTo>
                    <a:lnTo>
                      <a:pt x="731520" y="2011680"/>
                    </a:lnTo>
                    <a:lnTo>
                      <a:pt x="0" y="2011680"/>
                    </a:lnTo>
                    <a:close/>
                  </a:path>
                </a:pathLst>
              </a:custGeom>
              <a:solidFill>
                <a:schemeClr val="tx1"/>
              </a:solidFill>
              <a:effectLst>
                <a:outerShdw blurRad="76200" dir="18900000" sy="23000" kx="-1200000" algn="bl" rotWithShape="0">
                  <a:prstClr val="black">
                    <a:alpha val="2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th-TH"/>
                </a:defPPr>
                <a:lvl1pPr marL="0" algn="l" defTabSz="914400" rtl="0" eaLnBrk="1" latinLnBrk="0" hangingPunct="1">
                  <a:defRPr sz="2800" kern="1200">
                    <a:solidFill>
                      <a:schemeClr val="lt1"/>
                    </a:solidFill>
                    <a:latin typeface="+mn-lt"/>
                    <a:ea typeface="+mn-ea"/>
                    <a:cs typeface="+mn-cs"/>
                  </a:defRPr>
                </a:lvl1pPr>
                <a:lvl2pPr marL="457200" algn="l" defTabSz="914400" rtl="0" eaLnBrk="1" latinLnBrk="0" hangingPunct="1">
                  <a:defRPr sz="2800" kern="1200">
                    <a:solidFill>
                      <a:schemeClr val="lt1"/>
                    </a:solidFill>
                    <a:latin typeface="+mn-lt"/>
                    <a:ea typeface="+mn-ea"/>
                    <a:cs typeface="+mn-cs"/>
                  </a:defRPr>
                </a:lvl2pPr>
                <a:lvl3pPr marL="914400" algn="l" defTabSz="914400" rtl="0" eaLnBrk="1" latinLnBrk="0" hangingPunct="1">
                  <a:defRPr sz="2800" kern="1200">
                    <a:solidFill>
                      <a:schemeClr val="lt1"/>
                    </a:solidFill>
                    <a:latin typeface="+mn-lt"/>
                    <a:ea typeface="+mn-ea"/>
                    <a:cs typeface="+mn-cs"/>
                  </a:defRPr>
                </a:lvl3pPr>
                <a:lvl4pPr marL="1371600" algn="l" defTabSz="914400" rtl="0" eaLnBrk="1" latinLnBrk="0" hangingPunct="1">
                  <a:defRPr sz="2800" kern="1200">
                    <a:solidFill>
                      <a:schemeClr val="lt1"/>
                    </a:solidFill>
                    <a:latin typeface="+mn-lt"/>
                    <a:ea typeface="+mn-ea"/>
                    <a:cs typeface="+mn-cs"/>
                  </a:defRPr>
                </a:lvl4pPr>
                <a:lvl5pPr marL="1828800" algn="l" defTabSz="914400" rtl="0" eaLnBrk="1" latinLnBrk="0" hangingPunct="1">
                  <a:defRPr sz="2800" kern="1200">
                    <a:solidFill>
                      <a:schemeClr val="lt1"/>
                    </a:solidFill>
                    <a:latin typeface="+mn-lt"/>
                    <a:ea typeface="+mn-ea"/>
                    <a:cs typeface="+mn-cs"/>
                  </a:defRPr>
                </a:lvl5pPr>
                <a:lvl6pPr marL="2286000" algn="l" defTabSz="914400" rtl="0" eaLnBrk="1" latinLnBrk="0" hangingPunct="1">
                  <a:defRPr sz="2800" kern="1200">
                    <a:solidFill>
                      <a:schemeClr val="lt1"/>
                    </a:solidFill>
                    <a:latin typeface="+mn-lt"/>
                    <a:ea typeface="+mn-ea"/>
                    <a:cs typeface="+mn-cs"/>
                  </a:defRPr>
                </a:lvl6pPr>
                <a:lvl7pPr marL="2743200" algn="l" defTabSz="914400" rtl="0" eaLnBrk="1" latinLnBrk="0" hangingPunct="1">
                  <a:defRPr sz="2800" kern="1200">
                    <a:solidFill>
                      <a:schemeClr val="lt1"/>
                    </a:solidFill>
                    <a:latin typeface="+mn-lt"/>
                    <a:ea typeface="+mn-ea"/>
                    <a:cs typeface="+mn-cs"/>
                  </a:defRPr>
                </a:lvl7pPr>
                <a:lvl8pPr marL="3200400" algn="l" defTabSz="914400" rtl="0" eaLnBrk="1" latinLnBrk="0" hangingPunct="1">
                  <a:defRPr sz="2800" kern="1200">
                    <a:solidFill>
                      <a:schemeClr val="lt1"/>
                    </a:solidFill>
                    <a:latin typeface="+mn-lt"/>
                    <a:ea typeface="+mn-ea"/>
                    <a:cs typeface="+mn-cs"/>
                  </a:defRPr>
                </a:lvl8pPr>
                <a:lvl9pPr marL="3657600" algn="l" defTabSz="914400" rtl="0" eaLnBrk="1" latinLnBrk="0" hangingPunct="1">
                  <a:defRPr sz="2800" kern="1200">
                    <a:solidFill>
                      <a:schemeClr val="lt1"/>
                    </a:solidFill>
                    <a:latin typeface="+mn-lt"/>
                    <a:ea typeface="+mn-ea"/>
                    <a:cs typeface="+mn-cs"/>
                  </a:defRPr>
                </a:lvl9pPr>
              </a:lstStyle>
              <a:p>
                <a:pPr algn="ctr"/>
                <a:endParaRPr lang="th-TH"/>
              </a:p>
            </xdr:txBody>
          </xdr:sp>
          <xdr:sp macro="" textlink="">
            <xdr:nvSpPr>
              <xdr:cNvPr id="11" name="Oval 10"/>
              <xdr:cNvSpPr/>
            </xdr:nvSpPr>
            <xdr:spPr>
              <a:xfrm>
                <a:off x="2886154" y="1128441"/>
                <a:ext cx="548640" cy="548640"/>
              </a:xfrm>
              <a:prstGeom prst="ellipse">
                <a:avLst/>
              </a:prstGeom>
              <a:solidFill>
                <a:srgbClr val="FF0000">
                  <a:alpha val="20000"/>
                </a:srgb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th-TH"/>
                </a:defPPr>
                <a:lvl1pPr marL="0" algn="l" defTabSz="914400" rtl="0" eaLnBrk="1" latinLnBrk="0" hangingPunct="1">
                  <a:defRPr sz="2800" kern="1200">
                    <a:solidFill>
                      <a:schemeClr val="lt1"/>
                    </a:solidFill>
                    <a:latin typeface="+mn-lt"/>
                    <a:ea typeface="+mn-ea"/>
                    <a:cs typeface="+mn-cs"/>
                  </a:defRPr>
                </a:lvl1pPr>
                <a:lvl2pPr marL="457200" algn="l" defTabSz="914400" rtl="0" eaLnBrk="1" latinLnBrk="0" hangingPunct="1">
                  <a:defRPr sz="2800" kern="1200">
                    <a:solidFill>
                      <a:schemeClr val="lt1"/>
                    </a:solidFill>
                    <a:latin typeface="+mn-lt"/>
                    <a:ea typeface="+mn-ea"/>
                    <a:cs typeface="+mn-cs"/>
                  </a:defRPr>
                </a:lvl2pPr>
                <a:lvl3pPr marL="914400" algn="l" defTabSz="914400" rtl="0" eaLnBrk="1" latinLnBrk="0" hangingPunct="1">
                  <a:defRPr sz="2800" kern="1200">
                    <a:solidFill>
                      <a:schemeClr val="lt1"/>
                    </a:solidFill>
                    <a:latin typeface="+mn-lt"/>
                    <a:ea typeface="+mn-ea"/>
                    <a:cs typeface="+mn-cs"/>
                  </a:defRPr>
                </a:lvl3pPr>
                <a:lvl4pPr marL="1371600" algn="l" defTabSz="914400" rtl="0" eaLnBrk="1" latinLnBrk="0" hangingPunct="1">
                  <a:defRPr sz="2800" kern="1200">
                    <a:solidFill>
                      <a:schemeClr val="lt1"/>
                    </a:solidFill>
                    <a:latin typeface="+mn-lt"/>
                    <a:ea typeface="+mn-ea"/>
                    <a:cs typeface="+mn-cs"/>
                  </a:defRPr>
                </a:lvl4pPr>
                <a:lvl5pPr marL="1828800" algn="l" defTabSz="914400" rtl="0" eaLnBrk="1" latinLnBrk="0" hangingPunct="1">
                  <a:defRPr sz="2800" kern="1200">
                    <a:solidFill>
                      <a:schemeClr val="lt1"/>
                    </a:solidFill>
                    <a:latin typeface="+mn-lt"/>
                    <a:ea typeface="+mn-ea"/>
                    <a:cs typeface="+mn-cs"/>
                  </a:defRPr>
                </a:lvl5pPr>
                <a:lvl6pPr marL="2286000" algn="l" defTabSz="914400" rtl="0" eaLnBrk="1" latinLnBrk="0" hangingPunct="1">
                  <a:defRPr sz="2800" kern="1200">
                    <a:solidFill>
                      <a:schemeClr val="lt1"/>
                    </a:solidFill>
                    <a:latin typeface="+mn-lt"/>
                    <a:ea typeface="+mn-ea"/>
                    <a:cs typeface="+mn-cs"/>
                  </a:defRPr>
                </a:lvl6pPr>
                <a:lvl7pPr marL="2743200" algn="l" defTabSz="914400" rtl="0" eaLnBrk="1" latinLnBrk="0" hangingPunct="1">
                  <a:defRPr sz="2800" kern="1200">
                    <a:solidFill>
                      <a:schemeClr val="lt1"/>
                    </a:solidFill>
                    <a:latin typeface="+mn-lt"/>
                    <a:ea typeface="+mn-ea"/>
                    <a:cs typeface="+mn-cs"/>
                  </a:defRPr>
                </a:lvl7pPr>
                <a:lvl8pPr marL="3200400" algn="l" defTabSz="914400" rtl="0" eaLnBrk="1" latinLnBrk="0" hangingPunct="1">
                  <a:defRPr sz="2800" kern="1200">
                    <a:solidFill>
                      <a:schemeClr val="lt1"/>
                    </a:solidFill>
                    <a:latin typeface="+mn-lt"/>
                    <a:ea typeface="+mn-ea"/>
                    <a:cs typeface="+mn-cs"/>
                  </a:defRPr>
                </a:lvl8pPr>
                <a:lvl9pPr marL="3657600" algn="l" defTabSz="914400" rtl="0" eaLnBrk="1" latinLnBrk="0" hangingPunct="1">
                  <a:defRPr sz="2800" kern="1200">
                    <a:solidFill>
                      <a:schemeClr val="lt1"/>
                    </a:solidFill>
                    <a:latin typeface="+mn-lt"/>
                    <a:ea typeface="+mn-ea"/>
                    <a:cs typeface="+mn-cs"/>
                  </a:defRPr>
                </a:lvl9pPr>
              </a:lstStyle>
              <a:p>
                <a:pPr algn="ctr"/>
                <a:endParaRPr lang="th-TH"/>
              </a:p>
            </xdr:txBody>
          </xdr:sp>
          <xdr:sp macro="" textlink="">
            <xdr:nvSpPr>
              <xdr:cNvPr id="12" name="Oval 11"/>
              <xdr:cNvSpPr/>
            </xdr:nvSpPr>
            <xdr:spPr>
              <a:xfrm>
                <a:off x="2897361" y="2464632"/>
                <a:ext cx="548640" cy="548640"/>
              </a:xfrm>
              <a:prstGeom prst="ellipse">
                <a:avLst/>
              </a:prstGeom>
              <a:solidFill>
                <a:srgbClr val="92D050">
                  <a:alpha val="20000"/>
                </a:srgb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th-TH"/>
                </a:defPPr>
                <a:lvl1pPr marL="0" algn="l" defTabSz="914400" rtl="0" eaLnBrk="1" latinLnBrk="0" hangingPunct="1">
                  <a:defRPr sz="2800" kern="1200">
                    <a:solidFill>
                      <a:schemeClr val="lt1"/>
                    </a:solidFill>
                    <a:latin typeface="+mn-lt"/>
                    <a:ea typeface="+mn-ea"/>
                    <a:cs typeface="+mn-cs"/>
                  </a:defRPr>
                </a:lvl1pPr>
                <a:lvl2pPr marL="457200" algn="l" defTabSz="914400" rtl="0" eaLnBrk="1" latinLnBrk="0" hangingPunct="1">
                  <a:defRPr sz="2800" kern="1200">
                    <a:solidFill>
                      <a:schemeClr val="lt1"/>
                    </a:solidFill>
                    <a:latin typeface="+mn-lt"/>
                    <a:ea typeface="+mn-ea"/>
                    <a:cs typeface="+mn-cs"/>
                  </a:defRPr>
                </a:lvl2pPr>
                <a:lvl3pPr marL="914400" algn="l" defTabSz="914400" rtl="0" eaLnBrk="1" latinLnBrk="0" hangingPunct="1">
                  <a:defRPr sz="2800" kern="1200">
                    <a:solidFill>
                      <a:schemeClr val="lt1"/>
                    </a:solidFill>
                    <a:latin typeface="+mn-lt"/>
                    <a:ea typeface="+mn-ea"/>
                    <a:cs typeface="+mn-cs"/>
                  </a:defRPr>
                </a:lvl3pPr>
                <a:lvl4pPr marL="1371600" algn="l" defTabSz="914400" rtl="0" eaLnBrk="1" latinLnBrk="0" hangingPunct="1">
                  <a:defRPr sz="2800" kern="1200">
                    <a:solidFill>
                      <a:schemeClr val="lt1"/>
                    </a:solidFill>
                    <a:latin typeface="+mn-lt"/>
                    <a:ea typeface="+mn-ea"/>
                    <a:cs typeface="+mn-cs"/>
                  </a:defRPr>
                </a:lvl4pPr>
                <a:lvl5pPr marL="1828800" algn="l" defTabSz="914400" rtl="0" eaLnBrk="1" latinLnBrk="0" hangingPunct="1">
                  <a:defRPr sz="2800" kern="1200">
                    <a:solidFill>
                      <a:schemeClr val="lt1"/>
                    </a:solidFill>
                    <a:latin typeface="+mn-lt"/>
                    <a:ea typeface="+mn-ea"/>
                    <a:cs typeface="+mn-cs"/>
                  </a:defRPr>
                </a:lvl5pPr>
                <a:lvl6pPr marL="2286000" algn="l" defTabSz="914400" rtl="0" eaLnBrk="1" latinLnBrk="0" hangingPunct="1">
                  <a:defRPr sz="2800" kern="1200">
                    <a:solidFill>
                      <a:schemeClr val="lt1"/>
                    </a:solidFill>
                    <a:latin typeface="+mn-lt"/>
                    <a:ea typeface="+mn-ea"/>
                    <a:cs typeface="+mn-cs"/>
                  </a:defRPr>
                </a:lvl6pPr>
                <a:lvl7pPr marL="2743200" algn="l" defTabSz="914400" rtl="0" eaLnBrk="1" latinLnBrk="0" hangingPunct="1">
                  <a:defRPr sz="2800" kern="1200">
                    <a:solidFill>
                      <a:schemeClr val="lt1"/>
                    </a:solidFill>
                    <a:latin typeface="+mn-lt"/>
                    <a:ea typeface="+mn-ea"/>
                    <a:cs typeface="+mn-cs"/>
                  </a:defRPr>
                </a:lvl7pPr>
                <a:lvl8pPr marL="3200400" algn="l" defTabSz="914400" rtl="0" eaLnBrk="1" latinLnBrk="0" hangingPunct="1">
                  <a:defRPr sz="2800" kern="1200">
                    <a:solidFill>
                      <a:schemeClr val="lt1"/>
                    </a:solidFill>
                    <a:latin typeface="+mn-lt"/>
                    <a:ea typeface="+mn-ea"/>
                    <a:cs typeface="+mn-cs"/>
                  </a:defRPr>
                </a:lvl8pPr>
                <a:lvl9pPr marL="3657600" algn="l" defTabSz="914400" rtl="0" eaLnBrk="1" latinLnBrk="0" hangingPunct="1">
                  <a:defRPr sz="2800" kern="1200">
                    <a:solidFill>
                      <a:schemeClr val="lt1"/>
                    </a:solidFill>
                    <a:latin typeface="+mn-lt"/>
                    <a:ea typeface="+mn-ea"/>
                    <a:cs typeface="+mn-cs"/>
                  </a:defRPr>
                </a:lvl9pPr>
              </a:lstStyle>
              <a:p>
                <a:pPr algn="ctr"/>
                <a:endParaRPr lang="th-TH"/>
              </a:p>
            </xdr:txBody>
          </xdr:sp>
        </xdr:grpSp>
        <xdr:grpSp>
          <xdr:nvGrpSpPr>
            <xdr:cNvPr id="6" name="Group 5"/>
            <xdr:cNvGrpSpPr/>
          </xdr:nvGrpSpPr>
          <xdr:grpSpPr>
            <a:xfrm>
              <a:off x="5317971" y="1245562"/>
              <a:ext cx="731520" cy="2011680"/>
              <a:chOff x="5378998" y="1050002"/>
              <a:chExt cx="731520" cy="2011680"/>
            </a:xfrm>
          </xdr:grpSpPr>
          <xdr:sp macro="" textlink="">
            <xdr:nvSpPr>
              <xdr:cNvPr id="7" name="Freeform 6"/>
              <xdr:cNvSpPr/>
            </xdr:nvSpPr>
            <xdr:spPr>
              <a:xfrm>
                <a:off x="5378998" y="1050002"/>
                <a:ext cx="731520" cy="2011680"/>
              </a:xfrm>
              <a:custGeom>
                <a:avLst/>
                <a:gdLst>
                  <a:gd name="connsiteX0" fmla="*/ 365760 w 731520"/>
                  <a:gd name="connsiteY0" fmla="*/ 1387611 h 2011680"/>
                  <a:gd name="connsiteX1" fmla="*/ 91440 w 731520"/>
                  <a:gd name="connsiteY1" fmla="*/ 1661931 h 2011680"/>
                  <a:gd name="connsiteX2" fmla="*/ 365760 w 731520"/>
                  <a:gd name="connsiteY2" fmla="*/ 1936251 h 2011680"/>
                  <a:gd name="connsiteX3" fmla="*/ 640080 w 731520"/>
                  <a:gd name="connsiteY3" fmla="*/ 1661931 h 2011680"/>
                  <a:gd name="connsiteX4" fmla="*/ 365760 w 731520"/>
                  <a:gd name="connsiteY4" fmla="*/ 1387611 h 2011680"/>
                  <a:gd name="connsiteX5" fmla="*/ 361004 w 731520"/>
                  <a:gd name="connsiteY5" fmla="*/ 711653 h 2011680"/>
                  <a:gd name="connsiteX6" fmla="*/ 86684 w 731520"/>
                  <a:gd name="connsiteY6" fmla="*/ 985973 h 2011680"/>
                  <a:gd name="connsiteX7" fmla="*/ 361004 w 731520"/>
                  <a:gd name="connsiteY7" fmla="*/ 1260293 h 2011680"/>
                  <a:gd name="connsiteX8" fmla="*/ 635324 w 731520"/>
                  <a:gd name="connsiteY8" fmla="*/ 985973 h 2011680"/>
                  <a:gd name="connsiteX9" fmla="*/ 361004 w 731520"/>
                  <a:gd name="connsiteY9" fmla="*/ 711653 h 2011680"/>
                  <a:gd name="connsiteX10" fmla="*/ 365760 w 731520"/>
                  <a:gd name="connsiteY10" fmla="*/ 35696 h 2011680"/>
                  <a:gd name="connsiteX11" fmla="*/ 91440 w 731520"/>
                  <a:gd name="connsiteY11" fmla="*/ 310016 h 2011680"/>
                  <a:gd name="connsiteX12" fmla="*/ 365760 w 731520"/>
                  <a:gd name="connsiteY12" fmla="*/ 584336 h 2011680"/>
                  <a:gd name="connsiteX13" fmla="*/ 640080 w 731520"/>
                  <a:gd name="connsiteY13" fmla="*/ 310016 h 2011680"/>
                  <a:gd name="connsiteX14" fmla="*/ 365760 w 731520"/>
                  <a:gd name="connsiteY14" fmla="*/ 35696 h 2011680"/>
                  <a:gd name="connsiteX15" fmla="*/ 0 w 731520"/>
                  <a:gd name="connsiteY15" fmla="*/ 0 h 2011680"/>
                  <a:gd name="connsiteX16" fmla="*/ 731520 w 731520"/>
                  <a:gd name="connsiteY16" fmla="*/ 0 h 2011680"/>
                  <a:gd name="connsiteX17" fmla="*/ 731520 w 731520"/>
                  <a:gd name="connsiteY17" fmla="*/ 2011680 h 2011680"/>
                  <a:gd name="connsiteX18" fmla="*/ 0 w 731520"/>
                  <a:gd name="connsiteY18" fmla="*/ 2011680 h 20116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731520" h="2011680">
                    <a:moveTo>
                      <a:pt x="365760" y="1387611"/>
                    </a:moveTo>
                    <a:cubicBezTo>
                      <a:pt x="214257" y="1387611"/>
                      <a:pt x="91440" y="1510428"/>
                      <a:pt x="91440" y="1661931"/>
                    </a:cubicBezTo>
                    <a:cubicBezTo>
                      <a:pt x="91440" y="1813434"/>
                      <a:pt x="214257" y="1936251"/>
                      <a:pt x="365760" y="1936251"/>
                    </a:cubicBezTo>
                    <a:cubicBezTo>
                      <a:pt x="517263" y="1936251"/>
                      <a:pt x="640080" y="1813434"/>
                      <a:pt x="640080" y="1661931"/>
                    </a:cubicBezTo>
                    <a:cubicBezTo>
                      <a:pt x="640080" y="1510428"/>
                      <a:pt x="517263" y="1387611"/>
                      <a:pt x="365760" y="1387611"/>
                    </a:cubicBezTo>
                    <a:close/>
                    <a:moveTo>
                      <a:pt x="361004" y="711653"/>
                    </a:moveTo>
                    <a:cubicBezTo>
                      <a:pt x="209501" y="711653"/>
                      <a:pt x="86684" y="834470"/>
                      <a:pt x="86684" y="985973"/>
                    </a:cubicBezTo>
                    <a:cubicBezTo>
                      <a:pt x="86684" y="1137476"/>
                      <a:pt x="209501" y="1260293"/>
                      <a:pt x="361004" y="1260293"/>
                    </a:cubicBezTo>
                    <a:cubicBezTo>
                      <a:pt x="512507" y="1260293"/>
                      <a:pt x="635324" y="1137476"/>
                      <a:pt x="635324" y="985973"/>
                    </a:cubicBezTo>
                    <a:cubicBezTo>
                      <a:pt x="635324" y="834470"/>
                      <a:pt x="512507" y="711653"/>
                      <a:pt x="361004" y="711653"/>
                    </a:cubicBezTo>
                    <a:close/>
                    <a:moveTo>
                      <a:pt x="365760" y="35696"/>
                    </a:moveTo>
                    <a:cubicBezTo>
                      <a:pt x="214257" y="35696"/>
                      <a:pt x="91440" y="158513"/>
                      <a:pt x="91440" y="310016"/>
                    </a:cubicBezTo>
                    <a:cubicBezTo>
                      <a:pt x="91440" y="461519"/>
                      <a:pt x="214257" y="584336"/>
                      <a:pt x="365760" y="584336"/>
                    </a:cubicBezTo>
                    <a:cubicBezTo>
                      <a:pt x="517263" y="584336"/>
                      <a:pt x="640080" y="461519"/>
                      <a:pt x="640080" y="310016"/>
                    </a:cubicBezTo>
                    <a:cubicBezTo>
                      <a:pt x="640080" y="158513"/>
                      <a:pt x="517263" y="35696"/>
                      <a:pt x="365760" y="35696"/>
                    </a:cubicBezTo>
                    <a:close/>
                    <a:moveTo>
                      <a:pt x="0" y="0"/>
                    </a:moveTo>
                    <a:lnTo>
                      <a:pt x="731520" y="0"/>
                    </a:lnTo>
                    <a:lnTo>
                      <a:pt x="731520" y="2011680"/>
                    </a:lnTo>
                    <a:lnTo>
                      <a:pt x="0" y="2011680"/>
                    </a:lnTo>
                    <a:close/>
                  </a:path>
                </a:pathLst>
              </a:custGeom>
              <a:solidFill>
                <a:schemeClr val="tx1"/>
              </a:solidFill>
              <a:effectLst>
                <a:outerShdw blurRad="76200" dir="18900000" sy="23000" kx="-1200000" algn="bl" rotWithShape="0">
                  <a:prstClr val="black">
                    <a:alpha val="2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th-TH"/>
                </a:defPPr>
                <a:lvl1pPr marL="0" algn="l" defTabSz="914400" rtl="0" eaLnBrk="1" latinLnBrk="0" hangingPunct="1">
                  <a:defRPr sz="2800" kern="1200">
                    <a:solidFill>
                      <a:schemeClr val="lt1"/>
                    </a:solidFill>
                    <a:latin typeface="+mn-lt"/>
                    <a:ea typeface="+mn-ea"/>
                    <a:cs typeface="+mn-cs"/>
                  </a:defRPr>
                </a:lvl1pPr>
                <a:lvl2pPr marL="457200" algn="l" defTabSz="914400" rtl="0" eaLnBrk="1" latinLnBrk="0" hangingPunct="1">
                  <a:defRPr sz="2800" kern="1200">
                    <a:solidFill>
                      <a:schemeClr val="lt1"/>
                    </a:solidFill>
                    <a:latin typeface="+mn-lt"/>
                    <a:ea typeface="+mn-ea"/>
                    <a:cs typeface="+mn-cs"/>
                  </a:defRPr>
                </a:lvl2pPr>
                <a:lvl3pPr marL="914400" algn="l" defTabSz="914400" rtl="0" eaLnBrk="1" latinLnBrk="0" hangingPunct="1">
                  <a:defRPr sz="2800" kern="1200">
                    <a:solidFill>
                      <a:schemeClr val="lt1"/>
                    </a:solidFill>
                    <a:latin typeface="+mn-lt"/>
                    <a:ea typeface="+mn-ea"/>
                    <a:cs typeface="+mn-cs"/>
                  </a:defRPr>
                </a:lvl3pPr>
                <a:lvl4pPr marL="1371600" algn="l" defTabSz="914400" rtl="0" eaLnBrk="1" latinLnBrk="0" hangingPunct="1">
                  <a:defRPr sz="2800" kern="1200">
                    <a:solidFill>
                      <a:schemeClr val="lt1"/>
                    </a:solidFill>
                    <a:latin typeface="+mn-lt"/>
                    <a:ea typeface="+mn-ea"/>
                    <a:cs typeface="+mn-cs"/>
                  </a:defRPr>
                </a:lvl4pPr>
                <a:lvl5pPr marL="1828800" algn="l" defTabSz="914400" rtl="0" eaLnBrk="1" latinLnBrk="0" hangingPunct="1">
                  <a:defRPr sz="2800" kern="1200">
                    <a:solidFill>
                      <a:schemeClr val="lt1"/>
                    </a:solidFill>
                    <a:latin typeface="+mn-lt"/>
                    <a:ea typeface="+mn-ea"/>
                    <a:cs typeface="+mn-cs"/>
                  </a:defRPr>
                </a:lvl5pPr>
                <a:lvl6pPr marL="2286000" algn="l" defTabSz="914400" rtl="0" eaLnBrk="1" latinLnBrk="0" hangingPunct="1">
                  <a:defRPr sz="2800" kern="1200">
                    <a:solidFill>
                      <a:schemeClr val="lt1"/>
                    </a:solidFill>
                    <a:latin typeface="+mn-lt"/>
                    <a:ea typeface="+mn-ea"/>
                    <a:cs typeface="+mn-cs"/>
                  </a:defRPr>
                </a:lvl6pPr>
                <a:lvl7pPr marL="2743200" algn="l" defTabSz="914400" rtl="0" eaLnBrk="1" latinLnBrk="0" hangingPunct="1">
                  <a:defRPr sz="2800" kern="1200">
                    <a:solidFill>
                      <a:schemeClr val="lt1"/>
                    </a:solidFill>
                    <a:latin typeface="+mn-lt"/>
                    <a:ea typeface="+mn-ea"/>
                    <a:cs typeface="+mn-cs"/>
                  </a:defRPr>
                </a:lvl7pPr>
                <a:lvl8pPr marL="3200400" algn="l" defTabSz="914400" rtl="0" eaLnBrk="1" latinLnBrk="0" hangingPunct="1">
                  <a:defRPr sz="2800" kern="1200">
                    <a:solidFill>
                      <a:schemeClr val="lt1"/>
                    </a:solidFill>
                    <a:latin typeface="+mn-lt"/>
                    <a:ea typeface="+mn-ea"/>
                    <a:cs typeface="+mn-cs"/>
                  </a:defRPr>
                </a:lvl8pPr>
                <a:lvl9pPr marL="3657600" algn="l" defTabSz="914400" rtl="0" eaLnBrk="1" latinLnBrk="0" hangingPunct="1">
                  <a:defRPr sz="2800" kern="1200">
                    <a:solidFill>
                      <a:schemeClr val="lt1"/>
                    </a:solidFill>
                    <a:latin typeface="+mn-lt"/>
                    <a:ea typeface="+mn-ea"/>
                    <a:cs typeface="+mn-cs"/>
                  </a:defRPr>
                </a:lvl9pPr>
              </a:lstStyle>
              <a:p>
                <a:pPr algn="ctr"/>
                <a:endParaRPr lang="th-TH"/>
              </a:p>
            </xdr:txBody>
          </xdr:sp>
          <xdr:sp macro="" textlink="">
            <xdr:nvSpPr>
              <xdr:cNvPr id="8" name="Oval 7"/>
              <xdr:cNvSpPr/>
            </xdr:nvSpPr>
            <xdr:spPr>
              <a:xfrm>
                <a:off x="5436820" y="1792726"/>
                <a:ext cx="548640" cy="548640"/>
              </a:xfrm>
              <a:prstGeom prst="ellipse">
                <a:avLst/>
              </a:prstGeom>
              <a:solidFill>
                <a:srgbClr val="FFFF00">
                  <a:alpha val="20000"/>
                </a:srgb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th-TH"/>
                </a:defPPr>
                <a:lvl1pPr marL="0" algn="l" defTabSz="914400" rtl="0" eaLnBrk="1" latinLnBrk="0" hangingPunct="1">
                  <a:defRPr sz="2800" kern="1200">
                    <a:solidFill>
                      <a:schemeClr val="lt1"/>
                    </a:solidFill>
                    <a:latin typeface="+mn-lt"/>
                    <a:ea typeface="+mn-ea"/>
                    <a:cs typeface="+mn-cs"/>
                  </a:defRPr>
                </a:lvl1pPr>
                <a:lvl2pPr marL="457200" algn="l" defTabSz="914400" rtl="0" eaLnBrk="1" latinLnBrk="0" hangingPunct="1">
                  <a:defRPr sz="2800" kern="1200">
                    <a:solidFill>
                      <a:schemeClr val="lt1"/>
                    </a:solidFill>
                    <a:latin typeface="+mn-lt"/>
                    <a:ea typeface="+mn-ea"/>
                    <a:cs typeface="+mn-cs"/>
                  </a:defRPr>
                </a:lvl2pPr>
                <a:lvl3pPr marL="914400" algn="l" defTabSz="914400" rtl="0" eaLnBrk="1" latinLnBrk="0" hangingPunct="1">
                  <a:defRPr sz="2800" kern="1200">
                    <a:solidFill>
                      <a:schemeClr val="lt1"/>
                    </a:solidFill>
                    <a:latin typeface="+mn-lt"/>
                    <a:ea typeface="+mn-ea"/>
                    <a:cs typeface="+mn-cs"/>
                  </a:defRPr>
                </a:lvl3pPr>
                <a:lvl4pPr marL="1371600" algn="l" defTabSz="914400" rtl="0" eaLnBrk="1" latinLnBrk="0" hangingPunct="1">
                  <a:defRPr sz="2800" kern="1200">
                    <a:solidFill>
                      <a:schemeClr val="lt1"/>
                    </a:solidFill>
                    <a:latin typeface="+mn-lt"/>
                    <a:ea typeface="+mn-ea"/>
                    <a:cs typeface="+mn-cs"/>
                  </a:defRPr>
                </a:lvl4pPr>
                <a:lvl5pPr marL="1828800" algn="l" defTabSz="914400" rtl="0" eaLnBrk="1" latinLnBrk="0" hangingPunct="1">
                  <a:defRPr sz="2800" kern="1200">
                    <a:solidFill>
                      <a:schemeClr val="lt1"/>
                    </a:solidFill>
                    <a:latin typeface="+mn-lt"/>
                    <a:ea typeface="+mn-ea"/>
                    <a:cs typeface="+mn-cs"/>
                  </a:defRPr>
                </a:lvl5pPr>
                <a:lvl6pPr marL="2286000" algn="l" defTabSz="914400" rtl="0" eaLnBrk="1" latinLnBrk="0" hangingPunct="1">
                  <a:defRPr sz="2800" kern="1200">
                    <a:solidFill>
                      <a:schemeClr val="lt1"/>
                    </a:solidFill>
                    <a:latin typeface="+mn-lt"/>
                    <a:ea typeface="+mn-ea"/>
                    <a:cs typeface="+mn-cs"/>
                  </a:defRPr>
                </a:lvl6pPr>
                <a:lvl7pPr marL="2743200" algn="l" defTabSz="914400" rtl="0" eaLnBrk="1" latinLnBrk="0" hangingPunct="1">
                  <a:defRPr sz="2800" kern="1200">
                    <a:solidFill>
                      <a:schemeClr val="lt1"/>
                    </a:solidFill>
                    <a:latin typeface="+mn-lt"/>
                    <a:ea typeface="+mn-ea"/>
                    <a:cs typeface="+mn-cs"/>
                  </a:defRPr>
                </a:lvl7pPr>
                <a:lvl8pPr marL="3200400" algn="l" defTabSz="914400" rtl="0" eaLnBrk="1" latinLnBrk="0" hangingPunct="1">
                  <a:defRPr sz="2800" kern="1200">
                    <a:solidFill>
                      <a:schemeClr val="lt1"/>
                    </a:solidFill>
                    <a:latin typeface="+mn-lt"/>
                    <a:ea typeface="+mn-ea"/>
                    <a:cs typeface="+mn-cs"/>
                  </a:defRPr>
                </a:lvl8pPr>
                <a:lvl9pPr marL="3657600" algn="l" defTabSz="914400" rtl="0" eaLnBrk="1" latinLnBrk="0" hangingPunct="1">
                  <a:defRPr sz="2800" kern="1200">
                    <a:solidFill>
                      <a:schemeClr val="lt1"/>
                    </a:solidFill>
                    <a:latin typeface="+mn-lt"/>
                    <a:ea typeface="+mn-ea"/>
                    <a:cs typeface="+mn-cs"/>
                  </a:defRPr>
                </a:lvl9pPr>
              </a:lstStyle>
              <a:p>
                <a:pPr algn="ctr"/>
                <a:endParaRPr lang="th-TH"/>
              </a:p>
            </xdr:txBody>
          </xdr:sp>
          <xdr:sp macro="" textlink="">
            <xdr:nvSpPr>
              <xdr:cNvPr id="9" name="Oval 8"/>
              <xdr:cNvSpPr/>
            </xdr:nvSpPr>
            <xdr:spPr>
              <a:xfrm>
                <a:off x="5459232" y="1099306"/>
                <a:ext cx="548640" cy="548640"/>
              </a:xfrm>
              <a:prstGeom prst="ellipse">
                <a:avLst/>
              </a:prstGeom>
              <a:solidFill>
                <a:srgbClr val="92D050">
                  <a:alpha val="20000"/>
                </a:srgb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th-TH"/>
                </a:defPPr>
                <a:lvl1pPr marL="0" algn="l" defTabSz="914400" rtl="0" eaLnBrk="1" latinLnBrk="0" hangingPunct="1">
                  <a:defRPr sz="2800" kern="1200">
                    <a:solidFill>
                      <a:schemeClr val="lt1"/>
                    </a:solidFill>
                    <a:latin typeface="+mn-lt"/>
                    <a:ea typeface="+mn-ea"/>
                    <a:cs typeface="+mn-cs"/>
                  </a:defRPr>
                </a:lvl1pPr>
                <a:lvl2pPr marL="457200" algn="l" defTabSz="914400" rtl="0" eaLnBrk="1" latinLnBrk="0" hangingPunct="1">
                  <a:defRPr sz="2800" kern="1200">
                    <a:solidFill>
                      <a:schemeClr val="lt1"/>
                    </a:solidFill>
                    <a:latin typeface="+mn-lt"/>
                    <a:ea typeface="+mn-ea"/>
                    <a:cs typeface="+mn-cs"/>
                  </a:defRPr>
                </a:lvl2pPr>
                <a:lvl3pPr marL="914400" algn="l" defTabSz="914400" rtl="0" eaLnBrk="1" latinLnBrk="0" hangingPunct="1">
                  <a:defRPr sz="2800" kern="1200">
                    <a:solidFill>
                      <a:schemeClr val="lt1"/>
                    </a:solidFill>
                    <a:latin typeface="+mn-lt"/>
                    <a:ea typeface="+mn-ea"/>
                    <a:cs typeface="+mn-cs"/>
                  </a:defRPr>
                </a:lvl3pPr>
                <a:lvl4pPr marL="1371600" algn="l" defTabSz="914400" rtl="0" eaLnBrk="1" latinLnBrk="0" hangingPunct="1">
                  <a:defRPr sz="2800" kern="1200">
                    <a:solidFill>
                      <a:schemeClr val="lt1"/>
                    </a:solidFill>
                    <a:latin typeface="+mn-lt"/>
                    <a:ea typeface="+mn-ea"/>
                    <a:cs typeface="+mn-cs"/>
                  </a:defRPr>
                </a:lvl4pPr>
                <a:lvl5pPr marL="1828800" algn="l" defTabSz="914400" rtl="0" eaLnBrk="1" latinLnBrk="0" hangingPunct="1">
                  <a:defRPr sz="2800" kern="1200">
                    <a:solidFill>
                      <a:schemeClr val="lt1"/>
                    </a:solidFill>
                    <a:latin typeface="+mn-lt"/>
                    <a:ea typeface="+mn-ea"/>
                    <a:cs typeface="+mn-cs"/>
                  </a:defRPr>
                </a:lvl5pPr>
                <a:lvl6pPr marL="2286000" algn="l" defTabSz="914400" rtl="0" eaLnBrk="1" latinLnBrk="0" hangingPunct="1">
                  <a:defRPr sz="2800" kern="1200">
                    <a:solidFill>
                      <a:schemeClr val="lt1"/>
                    </a:solidFill>
                    <a:latin typeface="+mn-lt"/>
                    <a:ea typeface="+mn-ea"/>
                    <a:cs typeface="+mn-cs"/>
                  </a:defRPr>
                </a:lvl6pPr>
                <a:lvl7pPr marL="2743200" algn="l" defTabSz="914400" rtl="0" eaLnBrk="1" latinLnBrk="0" hangingPunct="1">
                  <a:defRPr sz="2800" kern="1200">
                    <a:solidFill>
                      <a:schemeClr val="lt1"/>
                    </a:solidFill>
                    <a:latin typeface="+mn-lt"/>
                    <a:ea typeface="+mn-ea"/>
                    <a:cs typeface="+mn-cs"/>
                  </a:defRPr>
                </a:lvl7pPr>
                <a:lvl8pPr marL="3200400" algn="l" defTabSz="914400" rtl="0" eaLnBrk="1" latinLnBrk="0" hangingPunct="1">
                  <a:defRPr sz="2800" kern="1200">
                    <a:solidFill>
                      <a:schemeClr val="lt1"/>
                    </a:solidFill>
                    <a:latin typeface="+mn-lt"/>
                    <a:ea typeface="+mn-ea"/>
                    <a:cs typeface="+mn-cs"/>
                  </a:defRPr>
                </a:lvl8pPr>
                <a:lvl9pPr marL="3657600" algn="l" defTabSz="914400" rtl="0" eaLnBrk="1" latinLnBrk="0" hangingPunct="1">
                  <a:defRPr sz="2800" kern="1200">
                    <a:solidFill>
                      <a:schemeClr val="lt1"/>
                    </a:solidFill>
                    <a:latin typeface="+mn-lt"/>
                    <a:ea typeface="+mn-ea"/>
                    <a:cs typeface="+mn-cs"/>
                  </a:defRPr>
                </a:lvl9pPr>
              </a:lstStyle>
              <a:p>
                <a:pPr algn="ctr"/>
                <a:endParaRPr lang="th-TH"/>
              </a:p>
            </xdr:txBody>
          </xdr:sp>
        </xdr:grpSp>
      </xdr:grpSp>
      <xdr:sp macro="" textlink="B51">
        <xdr:nvSpPr>
          <xdr:cNvPr id="4" name="TextBox 3"/>
          <xdr:cNvSpPr txBox="1"/>
        </xdr:nvSpPr>
        <xdr:spPr>
          <a:xfrm>
            <a:off x="5087472" y="1871381"/>
            <a:ext cx="750794" cy="851647"/>
          </a:xfrm>
          <a:prstGeom prst="rect">
            <a:avLst/>
          </a:prstGeom>
          <a:noFill/>
          <a:ln w="9525" cmpd="sng">
            <a:noFill/>
          </a:ln>
          <a:effectLst>
            <a:glow rad="228600">
              <a:schemeClr val="accent2">
                <a:satMod val="175000"/>
                <a:alpha val="40000"/>
              </a:schemeClr>
            </a:glow>
            <a:innerShdw blurRad="63500" dist="50800" dir="13500000">
              <a:prstClr val="black">
                <a:alpha val="50000"/>
              </a:prstClr>
            </a:innerShdw>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23D94F65-AE97-464C-92D8-1629FD6E4EC6}" type="TxLink">
              <a:rPr lang="en-US" sz="8000" b="0" i="0" u="none" strike="noStrike">
                <a:solidFill>
                  <a:srgbClr val="FFFF00"/>
                </a:solidFill>
                <a:latin typeface="Webdings"/>
              </a:rPr>
              <a:pPr algn="ctr"/>
              <a:t> </a:t>
            </a:fld>
            <a:endParaRPr lang="th-TH" sz="8000">
              <a:solidFill>
                <a:srgbClr val="FFFF00"/>
              </a:solidFill>
            </a:endParaRPr>
          </a:p>
        </xdr:txBody>
      </xdr:sp>
    </xdr:grpSp>
    <xdr:clientData/>
  </xdr:twoCellAnchor>
  <xdr:twoCellAnchor editAs="oneCell">
    <xdr:from>
      <xdr:col>0</xdr:col>
      <xdr:colOff>44822</xdr:colOff>
      <xdr:row>49</xdr:row>
      <xdr:rowOff>112618</xdr:rowOff>
    </xdr:from>
    <xdr:to>
      <xdr:col>2</xdr:col>
      <xdr:colOff>812425</xdr:colOff>
      <xdr:row>55</xdr:row>
      <xdr:rowOff>12886</xdr:rowOff>
    </xdr:to>
    <mc:AlternateContent xmlns:mc="http://schemas.openxmlformats.org/markup-compatibility/2006" xmlns:tsle="http://schemas.microsoft.com/office/drawing/2012/timeslicer">
      <mc:Choice Requires="tsle">
        <xdr:graphicFrame macro="">
          <xdr:nvGraphicFramePr>
            <xdr:cNvPr id="13" name="Month 1"/>
            <xdr:cNvGraphicFramePr/>
          </xdr:nvGraphicFramePr>
          <xdr:xfrm>
            <a:off x="0" y="0"/>
            <a:ext cx="0" cy="0"/>
          </xdr:xfrm>
          <a:graphic>
            <a:graphicData uri="http://schemas.microsoft.com/office/drawing/2012/timeslicer">
              <tsle:timeslicer name="Month 1"/>
            </a:graphicData>
          </a:graphic>
        </xdr:graphicFrame>
      </mc:Choice>
      <mc:Fallback xmlns="">
        <xdr:sp macro="" textlink="">
          <xdr:nvSpPr>
            <xdr:cNvPr id="0" name=""/>
            <xdr:cNvSpPr>
              <a:spLocks noTextEdit="1"/>
            </xdr:cNvSpPr>
          </xdr:nvSpPr>
          <xdr:spPr>
            <a:xfrm>
              <a:off x="44822" y="1289236"/>
              <a:ext cx="3333750" cy="1390650"/>
            </a:xfrm>
            <a:prstGeom prst="rect">
              <a:avLst/>
            </a:prstGeom>
            <a:solidFill>
              <a:prstClr val="white"/>
            </a:solidFill>
            <a:ln w="1">
              <a:solidFill>
                <a:prstClr val="green"/>
              </a:solidFill>
            </a:ln>
          </xdr:spPr>
          <xdr:txBody>
            <a:bodyPr vertOverflow="clip" horzOverflow="clip"/>
            <a:lstStyle/>
            <a:p>
              <a:r>
                <a:rPr lang="th-TH" sz="1100"/>
                <a:t>Timeline: Works in Excel 2013 or higher. Do not move or resize.</a:t>
              </a:r>
            </a:p>
          </xdr:txBody>
        </xdr:sp>
      </mc:Fallback>
    </mc:AlternateContent>
    <xdr:clientData/>
  </xdr:twoCellAnchor>
  <xdr:twoCellAnchor>
    <xdr:from>
      <xdr:col>2</xdr:col>
      <xdr:colOff>1064559</xdr:colOff>
      <xdr:row>45</xdr:row>
      <xdr:rowOff>156882</xdr:rowOff>
    </xdr:from>
    <xdr:to>
      <xdr:col>3</xdr:col>
      <xdr:colOff>504265</xdr:colOff>
      <xdr:row>49</xdr:row>
      <xdr:rowOff>67235</xdr:rowOff>
    </xdr:to>
    <xdr:sp macro="" textlink="B50">
      <xdr:nvSpPr>
        <xdr:cNvPr id="14" name="TextBox 13"/>
        <xdr:cNvSpPr txBox="1"/>
      </xdr:nvSpPr>
      <xdr:spPr>
        <a:xfrm>
          <a:off x="3636309" y="395007"/>
          <a:ext cx="754156" cy="862853"/>
        </a:xfrm>
        <a:prstGeom prst="rect">
          <a:avLst/>
        </a:prstGeom>
        <a:noFill/>
        <a:ln w="9525" cmpd="sng">
          <a:noFill/>
        </a:ln>
        <a:effectLst>
          <a:glow rad="228600">
            <a:schemeClr val="accent2">
              <a:satMod val="175000"/>
              <a:alpha val="40000"/>
            </a:schemeClr>
          </a:glow>
          <a:innerShdw blurRad="63500" dist="50800" dir="13500000">
            <a:prstClr val="black">
              <a:alpha val="50000"/>
            </a:prstClr>
          </a:innerShdw>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3A27DBB8-2F75-4672-A850-C2A4E90C2CEB}" type="TxLink">
            <a:rPr lang="en-US" sz="8000" b="0" i="0" u="none" strike="noStrike">
              <a:solidFill>
                <a:srgbClr val="FF0000"/>
              </a:solidFill>
              <a:latin typeface="Webdings"/>
              <a:ea typeface="Tahoma"/>
              <a:cs typeface="Tahoma"/>
            </a:rPr>
            <a:pPr algn="ctr"/>
            <a:t>=</a:t>
          </a:fld>
          <a:endParaRPr lang="th-TH" sz="8000">
            <a:solidFill>
              <a:srgbClr val="FF0000"/>
            </a:solidFill>
          </a:endParaRPr>
        </a:p>
      </xdr:txBody>
    </xdr:sp>
    <xdr:clientData/>
  </xdr:twoCellAnchor>
  <xdr:twoCellAnchor>
    <xdr:from>
      <xdr:col>2</xdr:col>
      <xdr:colOff>1064558</xdr:colOff>
      <xdr:row>51</xdr:row>
      <xdr:rowOff>78441</xdr:rowOff>
    </xdr:from>
    <xdr:to>
      <xdr:col>3</xdr:col>
      <xdr:colOff>504264</xdr:colOff>
      <xdr:row>54</xdr:row>
      <xdr:rowOff>190500</xdr:rowOff>
    </xdr:to>
    <xdr:sp macro="" textlink="B52">
      <xdr:nvSpPr>
        <xdr:cNvPr id="15" name="TextBox 14"/>
        <xdr:cNvSpPr txBox="1"/>
      </xdr:nvSpPr>
      <xdr:spPr>
        <a:xfrm>
          <a:off x="3636308" y="1764366"/>
          <a:ext cx="754156" cy="855009"/>
        </a:xfrm>
        <a:prstGeom prst="rect">
          <a:avLst/>
        </a:prstGeom>
        <a:noFill/>
        <a:ln w="9525" cmpd="sng">
          <a:noFill/>
        </a:ln>
        <a:effectLst>
          <a:glow rad="228600">
            <a:schemeClr val="accent2">
              <a:satMod val="175000"/>
              <a:alpha val="40000"/>
            </a:schemeClr>
          </a:glow>
          <a:innerShdw blurRad="63500" dist="50800" dir="13500000">
            <a:prstClr val="black">
              <a:alpha val="50000"/>
            </a:prstClr>
          </a:innerShdw>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4300C71A-E3A9-4439-A956-07012DB8D427}" type="TxLink">
            <a:rPr lang="en-US" sz="8000" b="0" i="0" u="none" strike="noStrike">
              <a:solidFill>
                <a:srgbClr val="33CC33"/>
              </a:solidFill>
              <a:latin typeface="Webdings"/>
            </a:rPr>
            <a:pPr algn="ctr"/>
            <a:t> </a:t>
          </a:fld>
          <a:endParaRPr lang="th-TH" sz="8000">
            <a:solidFill>
              <a:srgbClr val="33CC33"/>
            </a:solidFill>
          </a:endParaRPr>
        </a:p>
      </xdr:txBody>
    </xdr:sp>
    <xdr:clientData/>
  </xdr:twoCellAnchor>
  <xdr:oneCellAnchor>
    <xdr:from>
      <xdr:col>2</xdr:col>
      <xdr:colOff>316132</xdr:colOff>
      <xdr:row>44</xdr:row>
      <xdr:rowOff>46656</xdr:rowOff>
    </xdr:from>
    <xdr:ext cx="3886074" cy="483722"/>
    <xdr:sp macro="" textlink="">
      <xdr:nvSpPr>
        <xdr:cNvPr id="16" name="Rectangle 15"/>
        <xdr:cNvSpPr/>
      </xdr:nvSpPr>
      <xdr:spPr>
        <a:xfrm>
          <a:off x="2882279" y="46656"/>
          <a:ext cx="3886074" cy="483722"/>
        </a:xfrm>
        <a:prstGeom prst="rect">
          <a:avLst/>
        </a:prstGeom>
        <a:noFill/>
      </xdr:spPr>
      <xdr:txBody>
        <a:bodyPr wrap="square" lIns="91440" tIns="45720" rIns="91440" bIns="45720">
          <a:spAutoFit/>
          <a:scene3d>
            <a:camera prst="orthographicFront"/>
            <a:lightRig rig="threePt" dir="t"/>
          </a:scene3d>
          <a:sp3d extrusionH="57150">
            <a:bevelT w="38100" h="38100"/>
          </a:sp3d>
        </a:bodyPr>
        <a:lstStyle/>
        <a:p>
          <a:pPr algn="ctr"/>
          <a:r>
            <a:rPr lang="en-US" sz="2500" b="1" cap="none" spc="0">
              <a:ln w="22225">
                <a:solidFill>
                  <a:schemeClr val="accent2"/>
                </a:solidFill>
                <a:prstDash val="solid"/>
              </a:ln>
              <a:solidFill>
                <a:schemeClr val="accent2">
                  <a:lumMod val="40000"/>
                  <a:lumOff val="60000"/>
                </a:schemeClr>
              </a:solidFill>
              <a:effectLst>
                <a:glow rad="228600">
                  <a:schemeClr val="accent4">
                    <a:satMod val="175000"/>
                    <a:alpha val="40000"/>
                  </a:schemeClr>
                </a:glow>
              </a:effectLst>
              <a:cs typeface="+mj-cs"/>
            </a:rPr>
            <a:t>YTD. Sales Achievement</a:t>
          </a:r>
        </a:p>
      </xdr:txBody>
    </xdr:sp>
    <xdr:clientData/>
  </xdr:oneCellAnchor>
  <xdr:twoCellAnchor>
    <xdr:from>
      <xdr:col>2</xdr:col>
      <xdr:colOff>1053353</xdr:colOff>
      <xdr:row>48</xdr:row>
      <xdr:rowOff>156881</xdr:rowOff>
    </xdr:from>
    <xdr:to>
      <xdr:col>3</xdr:col>
      <xdr:colOff>493059</xdr:colOff>
      <xdr:row>52</xdr:row>
      <xdr:rowOff>33616</xdr:rowOff>
    </xdr:to>
    <xdr:sp macro="" textlink="B51">
      <xdr:nvSpPr>
        <xdr:cNvPr id="17" name="TextBox 16"/>
        <xdr:cNvSpPr txBox="1"/>
      </xdr:nvSpPr>
      <xdr:spPr>
        <a:xfrm>
          <a:off x="3619500" y="1098175"/>
          <a:ext cx="750794" cy="851647"/>
        </a:xfrm>
        <a:prstGeom prst="rect">
          <a:avLst/>
        </a:prstGeom>
        <a:noFill/>
        <a:ln w="9525" cmpd="sng">
          <a:noFill/>
        </a:ln>
        <a:effectLst>
          <a:glow rad="228600">
            <a:schemeClr val="accent2">
              <a:satMod val="175000"/>
              <a:alpha val="40000"/>
            </a:schemeClr>
          </a:glow>
          <a:innerShdw blurRad="63500" dist="50800" dir="13500000">
            <a:prstClr val="black">
              <a:alpha val="50000"/>
            </a:prstClr>
          </a:innerShdw>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358D3A8B-BD6D-4546-983E-4FC5F92CC16F}" type="TxLink">
            <a:rPr lang="en-US" sz="8000" b="0" i="0" u="none" strike="noStrike">
              <a:solidFill>
                <a:srgbClr val="FFFF00"/>
              </a:solidFill>
              <a:latin typeface="Webdings"/>
              <a:ea typeface="Tahoma"/>
              <a:cs typeface="Tahoma"/>
            </a:rPr>
            <a:pPr algn="ctr"/>
            <a:t> </a:t>
          </a:fld>
          <a:endParaRPr lang="th-TH" sz="8000">
            <a:solidFill>
              <a:srgbClr val="FFFF00"/>
            </a:solidFill>
          </a:endParaRPr>
        </a:p>
      </xdr:txBody>
    </xdr:sp>
    <xdr:clientData/>
  </xdr:twoCellAnchor>
  <xdr:twoCellAnchor>
    <xdr:from>
      <xdr:col>3</xdr:col>
      <xdr:colOff>773206</xdr:colOff>
      <xdr:row>46</xdr:row>
      <xdr:rowOff>156883</xdr:rowOff>
    </xdr:from>
    <xdr:to>
      <xdr:col>6</xdr:col>
      <xdr:colOff>448235</xdr:colOff>
      <xdr:row>49</xdr:row>
      <xdr:rowOff>78442</xdr:rowOff>
    </xdr:to>
    <xdr:sp macro="" textlink="">
      <xdr:nvSpPr>
        <xdr:cNvPr id="18" name="TextBox 17"/>
        <xdr:cNvSpPr txBox="1"/>
      </xdr:nvSpPr>
      <xdr:spPr>
        <a:xfrm>
          <a:off x="4650441" y="627530"/>
          <a:ext cx="2745441" cy="62753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400"/>
            <a:t>การทำ </a:t>
          </a:r>
          <a:r>
            <a:rPr lang="en-US" sz="1400"/>
            <a:t>Dashboard </a:t>
          </a:r>
          <a:r>
            <a:rPr lang="th-TH" sz="1400"/>
            <a:t>ในรูปแบบ </a:t>
          </a:r>
          <a:r>
            <a:rPr lang="en-US" sz="1400"/>
            <a:t>Traffic Lights </a:t>
          </a:r>
          <a:r>
            <a:rPr lang="th-TH" sz="1400"/>
            <a:t>ตามเงื่อนไขที่กำหนด</a:t>
          </a:r>
        </a:p>
      </xdr:txBody>
    </xdr:sp>
    <xdr:clientData/>
  </xdr:twoCellAnchor>
  <xdr:twoCellAnchor>
    <xdr:from>
      <xdr:col>0</xdr:col>
      <xdr:colOff>280148</xdr:colOff>
      <xdr:row>57</xdr:row>
      <xdr:rowOff>56027</xdr:rowOff>
    </xdr:from>
    <xdr:to>
      <xdr:col>2</xdr:col>
      <xdr:colOff>403412</xdr:colOff>
      <xdr:row>61</xdr:row>
      <xdr:rowOff>78441</xdr:rowOff>
    </xdr:to>
    <xdr:sp macro="" textlink="">
      <xdr:nvSpPr>
        <xdr:cNvPr id="20" name="TextBox 19"/>
        <xdr:cNvSpPr txBox="1"/>
      </xdr:nvSpPr>
      <xdr:spPr>
        <a:xfrm>
          <a:off x="280148" y="3216086"/>
          <a:ext cx="2689411" cy="100853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800"/>
            <a:t>คลิกเลือก </a:t>
          </a:r>
          <a:r>
            <a:rPr lang="en-US" sz="1800"/>
            <a:t>Months </a:t>
          </a:r>
          <a:r>
            <a:rPr lang="th-TH" sz="1800"/>
            <a:t>หรือ</a:t>
          </a:r>
          <a:r>
            <a:rPr lang="en-US" sz="1800"/>
            <a:t> Quarters </a:t>
          </a:r>
          <a:r>
            <a:rPr lang="th-TH" sz="1800"/>
            <a:t>ที่ </a:t>
          </a:r>
          <a:r>
            <a:rPr lang="en-US" sz="2800">
              <a:solidFill>
                <a:srgbClr val="FF0000"/>
              </a:solidFill>
            </a:rPr>
            <a:t>Slicer </a:t>
          </a:r>
          <a:endParaRPr lang="th-TH" sz="2800">
            <a:solidFill>
              <a:srgbClr val="FF0000"/>
            </a:solidFill>
          </a:endParaRPr>
        </a:p>
      </xdr:txBody>
    </xdr:sp>
    <xdr:clientData/>
  </xdr:twoCellAnchor>
  <xdr:twoCellAnchor>
    <xdr:from>
      <xdr:col>0</xdr:col>
      <xdr:colOff>818030</xdr:colOff>
      <xdr:row>55</xdr:row>
      <xdr:rowOff>89647</xdr:rowOff>
    </xdr:from>
    <xdr:to>
      <xdr:col>0</xdr:col>
      <xdr:colOff>1389530</xdr:colOff>
      <xdr:row>56</xdr:row>
      <xdr:rowOff>156883</xdr:rowOff>
    </xdr:to>
    <xdr:sp macro="" textlink="">
      <xdr:nvSpPr>
        <xdr:cNvPr id="21" name="Up Arrow 20"/>
        <xdr:cNvSpPr/>
      </xdr:nvSpPr>
      <xdr:spPr>
        <a:xfrm>
          <a:off x="818030" y="2756647"/>
          <a:ext cx="571500" cy="313765"/>
        </a:xfrm>
        <a:prstGeom prst="up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xdr:clientData/>
  </xdr:twoCellAnchor>
  <xdr:twoCellAnchor>
    <xdr:from>
      <xdr:col>6</xdr:col>
      <xdr:colOff>627531</xdr:colOff>
      <xdr:row>46</xdr:row>
      <xdr:rowOff>89647</xdr:rowOff>
    </xdr:from>
    <xdr:to>
      <xdr:col>8</xdr:col>
      <xdr:colOff>417020</xdr:colOff>
      <xdr:row>49</xdr:row>
      <xdr:rowOff>50426</xdr:rowOff>
    </xdr:to>
    <xdr:grpSp>
      <xdr:nvGrpSpPr>
        <xdr:cNvPr id="22" name="Group 21"/>
        <xdr:cNvGrpSpPr/>
      </xdr:nvGrpSpPr>
      <xdr:grpSpPr>
        <a:xfrm>
          <a:off x="7575178" y="560294"/>
          <a:ext cx="2490107" cy="666750"/>
          <a:chOff x="10123714" y="1265464"/>
          <a:chExt cx="2490107" cy="666750"/>
        </a:xfrm>
      </xdr:grpSpPr>
      <xdr:sp macro="" textlink="">
        <xdr:nvSpPr>
          <xdr:cNvPr id="23" name="Rounded Rectangle 22">
            <a:hlinkClick xmlns:r="http://schemas.openxmlformats.org/officeDocument/2006/relationships" r:id="rId1"/>
          </xdr:cNvPr>
          <xdr:cNvSpPr/>
        </xdr:nvSpPr>
        <xdr:spPr>
          <a:xfrm>
            <a:off x="10123714" y="1265464"/>
            <a:ext cx="2490107" cy="666750"/>
          </a:xfrm>
          <a:prstGeom prst="roundRect">
            <a:avLst/>
          </a:prstGeom>
          <a:solidFill>
            <a:schemeClr val="bg1">
              <a:lumMod val="85000"/>
            </a:schemeClr>
          </a:solidFill>
          <a:ln>
            <a:solidFill>
              <a:schemeClr val="tx1"/>
            </a:solidFill>
          </a:ln>
          <a:effectLst>
            <a:glow rad="127000">
              <a:schemeClr val="accent2">
                <a:lumMod val="60000"/>
                <a:lumOff val="40000"/>
              </a:schemeClr>
            </a:glow>
          </a:effectLst>
          <a:scene3d>
            <a:camera prst="perspectiveRelaxedModerately"/>
            <a:lightRig rig="threePt" dir="t"/>
          </a:scene3d>
          <a:sp3d>
            <a:bevelT prst="slop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xdr:sp macro="" textlink="">
        <xdr:nvSpPr>
          <xdr:cNvPr id="24" name="Rectangle 23"/>
          <xdr:cNvSpPr/>
        </xdr:nvSpPr>
        <xdr:spPr>
          <a:xfrm>
            <a:off x="10411321" y="1408970"/>
            <a:ext cx="1901290" cy="352725"/>
          </a:xfrm>
          <a:prstGeom prst="rect">
            <a:avLst/>
          </a:prstGeom>
          <a:noFill/>
          <a:ln>
            <a:noFill/>
          </a:ln>
        </xdr:spPr>
        <xdr:txBody>
          <a:bodyPr wrap="none" lIns="91440" tIns="45720" rIns="91440" bIns="45720">
            <a:spAutoFit/>
          </a:bodyPr>
          <a:lstStyle/>
          <a:p>
            <a:pPr algn="ctr"/>
            <a:r>
              <a:rPr lang="th-TH" sz="1600" b="0" cap="none" spc="0">
                <a:ln w="0"/>
                <a:solidFill>
                  <a:schemeClr val="tx1"/>
                </a:solidFill>
                <a:effectLst>
                  <a:outerShdw blurRad="38100" dist="19050" dir="2700000" algn="tl" rotWithShape="0">
                    <a:schemeClr val="dk1">
                      <a:alpha val="40000"/>
                    </a:schemeClr>
                  </a:outerShdw>
                </a:effectLst>
              </a:rPr>
              <a:t>กลับหน้าแรก</a:t>
            </a:r>
            <a:r>
              <a:rPr lang="th-TH" sz="1600" b="0" cap="none" spc="0" baseline="0">
                <a:ln w="0"/>
                <a:solidFill>
                  <a:schemeClr val="tx1"/>
                </a:solidFill>
                <a:effectLst>
                  <a:outerShdw blurRad="38100" dist="19050" dir="2700000" algn="tl" rotWithShape="0">
                    <a:schemeClr val="dk1">
                      <a:alpha val="40000"/>
                    </a:schemeClr>
                  </a:outerShdw>
                </a:effectLst>
              </a:rPr>
              <a:t> /</a:t>
            </a:r>
            <a:r>
              <a:rPr lang="en-US" sz="1600" b="0" cap="none" spc="0" baseline="0">
                <a:ln w="0"/>
                <a:solidFill>
                  <a:schemeClr val="tx1"/>
                </a:solidFill>
                <a:effectLst>
                  <a:outerShdw blurRad="38100" dist="19050" dir="2700000" algn="tl" rotWithShape="0">
                    <a:schemeClr val="dk1">
                      <a:alpha val="40000"/>
                    </a:schemeClr>
                  </a:outerShdw>
                </a:effectLst>
              </a:rPr>
              <a:t>Home</a:t>
            </a:r>
            <a:endParaRPr lang="en-US" sz="16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0</xdr:colOff>
      <xdr:row>1</xdr:row>
      <xdr:rowOff>0</xdr:rowOff>
    </xdr:from>
    <xdr:to>
      <xdr:col>7</xdr:col>
      <xdr:colOff>381000</xdr:colOff>
      <xdr:row>4</xdr:row>
      <xdr:rowOff>161925</xdr:rowOff>
    </xdr:to>
    <xdr:sp macro="" textlink="">
      <xdr:nvSpPr>
        <xdr:cNvPr id="2" name="TextBox 1"/>
        <xdr:cNvSpPr txBox="1"/>
      </xdr:nvSpPr>
      <xdr:spPr>
        <a:xfrm>
          <a:off x="3733800" y="295275"/>
          <a:ext cx="4038600" cy="10477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400" baseline="0"/>
            <a:t>ในทีนี้ค่าสูงสุดคือ 40 ปกติ</a:t>
          </a:r>
          <a:r>
            <a:rPr lang="en-US" sz="1400" baseline="0"/>
            <a:t> Data Bar </a:t>
          </a:r>
          <a:r>
            <a:rPr lang="th-TH" sz="1400" baseline="0"/>
            <a:t>ใน</a:t>
          </a:r>
          <a:r>
            <a:rPr lang="en-US" sz="1400" baseline="0"/>
            <a:t> Conditional Formatting </a:t>
          </a:r>
          <a:r>
            <a:rPr lang="th-TH" sz="1400" baseline="0"/>
            <a:t>จะแสดง ความกว้างเต็มคอลัมน์ ในจำนวนสูงสุด </a:t>
          </a:r>
          <a:r>
            <a:rPr lang="en-US" sz="1400" baseline="0"/>
            <a:t> (40) - </a:t>
          </a:r>
          <a:r>
            <a:rPr lang="th-TH" sz="1400" baseline="0"/>
            <a:t>คอลัมน์</a:t>
          </a:r>
          <a:r>
            <a:rPr lang="en-US" sz="1400" baseline="0"/>
            <a:t> A</a:t>
          </a:r>
          <a:endParaRPr lang="th-TH" sz="1400"/>
        </a:p>
      </xdr:txBody>
    </xdr:sp>
    <xdr:clientData/>
  </xdr:twoCellAnchor>
  <xdr:twoCellAnchor>
    <xdr:from>
      <xdr:col>4</xdr:col>
      <xdr:colOff>0</xdr:colOff>
      <xdr:row>6</xdr:row>
      <xdr:rowOff>0</xdr:rowOff>
    </xdr:from>
    <xdr:to>
      <xdr:col>7</xdr:col>
      <xdr:colOff>381000</xdr:colOff>
      <xdr:row>9</xdr:row>
      <xdr:rowOff>161925</xdr:rowOff>
    </xdr:to>
    <xdr:sp macro="" textlink="">
      <xdr:nvSpPr>
        <xdr:cNvPr id="3" name="TextBox 2"/>
        <xdr:cNvSpPr txBox="1"/>
      </xdr:nvSpPr>
      <xdr:spPr>
        <a:xfrm>
          <a:off x="3733800" y="1771650"/>
          <a:ext cx="4038600" cy="10477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400"/>
            <a:t>เราสามารถกำหนด</a:t>
          </a:r>
          <a:r>
            <a:rPr lang="th-TH" sz="1400" baseline="0"/>
            <a:t> ให้ความกว้างของ</a:t>
          </a:r>
          <a:r>
            <a:rPr lang="en-US" sz="1400" baseline="0"/>
            <a:t> Bar </a:t>
          </a:r>
          <a:r>
            <a:rPr lang="th-TH" sz="1400" baseline="0"/>
            <a:t>เป็นไปตามเงื่อนไข เช่น กำหนดค่าสูงสุดคือ 100 ดังนั้น ค่า 40 ความกว้างของ</a:t>
          </a:r>
          <a:r>
            <a:rPr lang="en-US" sz="1400" baseline="0"/>
            <a:t> Bar </a:t>
          </a:r>
          <a:r>
            <a:rPr lang="th-TH" sz="1400" baseline="0"/>
            <a:t>จึงไม่เต็มคอลัมน์ </a:t>
          </a:r>
          <a:r>
            <a:rPr lang="en-US" sz="1400" baseline="0"/>
            <a:t>( </a:t>
          </a:r>
          <a:r>
            <a:rPr lang="th-TH" sz="1400" baseline="0"/>
            <a:t>คอลัมน์</a:t>
          </a:r>
          <a:r>
            <a:rPr lang="en-US" sz="1400" baseline="0"/>
            <a:t> C)</a:t>
          </a:r>
          <a:endParaRPr lang="th-TH" sz="1400"/>
        </a:p>
      </xdr:txBody>
    </xdr:sp>
    <xdr:clientData/>
  </xdr:twoCellAnchor>
  <xdr:twoCellAnchor>
    <xdr:from>
      <xdr:col>7</xdr:col>
      <xdr:colOff>533400</xdr:colOff>
      <xdr:row>0</xdr:row>
      <xdr:rowOff>238125</xdr:rowOff>
    </xdr:from>
    <xdr:to>
      <xdr:col>9</xdr:col>
      <xdr:colOff>585107</xdr:colOff>
      <xdr:row>3</xdr:row>
      <xdr:rowOff>19050</xdr:rowOff>
    </xdr:to>
    <xdr:grpSp>
      <xdr:nvGrpSpPr>
        <xdr:cNvPr id="4" name="Group 3"/>
        <xdr:cNvGrpSpPr/>
      </xdr:nvGrpSpPr>
      <xdr:grpSpPr>
        <a:xfrm>
          <a:off x="7762875" y="238125"/>
          <a:ext cx="2490107" cy="666750"/>
          <a:chOff x="10123714" y="1265464"/>
          <a:chExt cx="2490107" cy="666750"/>
        </a:xfrm>
      </xdr:grpSpPr>
      <xdr:sp macro="" textlink="">
        <xdr:nvSpPr>
          <xdr:cNvPr id="5" name="Rounded Rectangle 4">
            <a:hlinkClick xmlns:r="http://schemas.openxmlformats.org/officeDocument/2006/relationships" r:id="rId1"/>
          </xdr:cNvPr>
          <xdr:cNvSpPr/>
        </xdr:nvSpPr>
        <xdr:spPr>
          <a:xfrm>
            <a:off x="10123714" y="1265464"/>
            <a:ext cx="2490107" cy="666750"/>
          </a:xfrm>
          <a:prstGeom prst="roundRect">
            <a:avLst/>
          </a:prstGeom>
          <a:solidFill>
            <a:schemeClr val="bg1">
              <a:lumMod val="85000"/>
            </a:schemeClr>
          </a:solidFill>
          <a:ln>
            <a:solidFill>
              <a:schemeClr val="tx1"/>
            </a:solidFill>
          </a:ln>
          <a:effectLst>
            <a:glow rad="127000">
              <a:schemeClr val="accent2">
                <a:lumMod val="60000"/>
                <a:lumOff val="40000"/>
              </a:schemeClr>
            </a:glow>
          </a:effectLst>
          <a:scene3d>
            <a:camera prst="perspectiveRelaxedModerately"/>
            <a:lightRig rig="threePt" dir="t"/>
          </a:scene3d>
          <a:sp3d>
            <a:bevelT prst="slop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xdr:sp macro="" textlink="">
        <xdr:nvSpPr>
          <xdr:cNvPr id="6" name="Rectangle 5"/>
          <xdr:cNvSpPr/>
        </xdr:nvSpPr>
        <xdr:spPr>
          <a:xfrm>
            <a:off x="10411321" y="1408970"/>
            <a:ext cx="1901290" cy="352725"/>
          </a:xfrm>
          <a:prstGeom prst="rect">
            <a:avLst/>
          </a:prstGeom>
          <a:noFill/>
          <a:ln>
            <a:noFill/>
          </a:ln>
        </xdr:spPr>
        <xdr:txBody>
          <a:bodyPr wrap="none" lIns="91440" tIns="45720" rIns="91440" bIns="45720">
            <a:spAutoFit/>
          </a:bodyPr>
          <a:lstStyle/>
          <a:p>
            <a:pPr algn="ctr"/>
            <a:r>
              <a:rPr lang="th-TH" sz="1600" b="0" cap="none" spc="0">
                <a:ln w="0"/>
                <a:solidFill>
                  <a:schemeClr val="tx1"/>
                </a:solidFill>
                <a:effectLst>
                  <a:outerShdw blurRad="38100" dist="19050" dir="2700000" algn="tl" rotWithShape="0">
                    <a:schemeClr val="dk1">
                      <a:alpha val="40000"/>
                    </a:schemeClr>
                  </a:outerShdw>
                </a:effectLst>
              </a:rPr>
              <a:t>กลับหน้าแรก</a:t>
            </a:r>
            <a:r>
              <a:rPr lang="th-TH" sz="1600" b="0" cap="none" spc="0" baseline="0">
                <a:ln w="0"/>
                <a:solidFill>
                  <a:schemeClr val="tx1"/>
                </a:solidFill>
                <a:effectLst>
                  <a:outerShdw blurRad="38100" dist="19050" dir="2700000" algn="tl" rotWithShape="0">
                    <a:schemeClr val="dk1">
                      <a:alpha val="40000"/>
                    </a:schemeClr>
                  </a:outerShdw>
                </a:effectLst>
              </a:rPr>
              <a:t> /</a:t>
            </a:r>
            <a:r>
              <a:rPr lang="en-US" sz="1600" b="0" cap="none" spc="0" baseline="0">
                <a:ln w="0"/>
                <a:solidFill>
                  <a:schemeClr val="tx1"/>
                </a:solidFill>
                <a:effectLst>
                  <a:outerShdw blurRad="38100" dist="19050" dir="2700000" algn="tl" rotWithShape="0">
                    <a:schemeClr val="dk1">
                      <a:alpha val="40000"/>
                    </a:schemeClr>
                  </a:outerShdw>
                </a:effectLst>
              </a:rPr>
              <a:t>Home</a:t>
            </a:r>
            <a:endParaRPr lang="en-US" sz="16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571500</xdr:colOff>
      <xdr:row>0</xdr:row>
      <xdr:rowOff>152400</xdr:rowOff>
    </xdr:from>
    <xdr:to>
      <xdr:col>6</xdr:col>
      <xdr:colOff>952500</xdr:colOff>
      <xdr:row>4</xdr:row>
      <xdr:rowOff>19050</xdr:rowOff>
    </xdr:to>
    <xdr:sp macro="" textlink="">
      <xdr:nvSpPr>
        <xdr:cNvPr id="3" name="TextBox 2"/>
        <xdr:cNvSpPr txBox="1"/>
      </xdr:nvSpPr>
      <xdr:spPr>
        <a:xfrm>
          <a:off x="3086100" y="152400"/>
          <a:ext cx="4038600" cy="10477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400"/>
            <a:t>การกำหนดความกว้างของ</a:t>
          </a:r>
          <a:r>
            <a:rPr lang="en-US" sz="1400" baseline="0"/>
            <a:t> Data Bar </a:t>
          </a:r>
          <a:r>
            <a:rPr lang="th-TH" sz="1400" baseline="0"/>
            <a:t>ใน</a:t>
          </a:r>
          <a:r>
            <a:rPr lang="en-US" sz="1400" baseline="0"/>
            <a:t> Conditional Formatting </a:t>
          </a:r>
          <a:r>
            <a:rPr lang="th-TH" sz="1400" baseline="0"/>
            <a:t>ให้เป็นไปตามเงื่อนไข เช่น ในทีนี้ค่าสูงสุดคือ 40</a:t>
          </a:r>
          <a:r>
            <a:rPr lang="en-US" sz="1400" baseline="0"/>
            <a:t>%</a:t>
          </a:r>
          <a:r>
            <a:rPr lang="th-TH" sz="1400" baseline="0"/>
            <a:t> ปกติ</a:t>
          </a:r>
          <a:r>
            <a:rPr lang="en-US" sz="1400" baseline="0"/>
            <a:t> Data Bar </a:t>
          </a:r>
          <a:r>
            <a:rPr lang="th-TH" sz="1400" baseline="0"/>
            <a:t>จะแสดง ความกว้างเต็มคอลัมน์ ในจำนวนสูงสุด </a:t>
          </a:r>
          <a:r>
            <a:rPr lang="en-US" sz="1400" baseline="0"/>
            <a:t> (40)% - </a:t>
          </a:r>
          <a:r>
            <a:rPr lang="th-TH" sz="1400" baseline="0"/>
            <a:t>คอลัมน์</a:t>
          </a:r>
          <a:r>
            <a:rPr lang="en-US" sz="1400" baseline="0"/>
            <a:t> A</a:t>
          </a:r>
          <a:endParaRPr lang="th-TH" sz="1400"/>
        </a:p>
      </xdr:txBody>
    </xdr:sp>
    <xdr:clientData/>
  </xdr:twoCellAnchor>
  <xdr:twoCellAnchor>
    <xdr:from>
      <xdr:col>3</xdr:col>
      <xdr:colOff>571500</xdr:colOff>
      <xdr:row>4</xdr:row>
      <xdr:rowOff>219075</xdr:rowOff>
    </xdr:from>
    <xdr:to>
      <xdr:col>6</xdr:col>
      <xdr:colOff>952500</xdr:colOff>
      <xdr:row>8</xdr:row>
      <xdr:rowOff>85725</xdr:rowOff>
    </xdr:to>
    <xdr:sp macro="" textlink="">
      <xdr:nvSpPr>
        <xdr:cNvPr id="5" name="TextBox 4"/>
        <xdr:cNvSpPr txBox="1"/>
      </xdr:nvSpPr>
      <xdr:spPr>
        <a:xfrm>
          <a:off x="2962275" y="1400175"/>
          <a:ext cx="4038600" cy="10477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400"/>
            <a:t>เราสามารถกำหนด</a:t>
          </a:r>
          <a:r>
            <a:rPr lang="th-TH" sz="1400" baseline="0"/>
            <a:t> ให้ความกว้างของ</a:t>
          </a:r>
          <a:r>
            <a:rPr lang="en-US" sz="1400" baseline="0"/>
            <a:t> Bar </a:t>
          </a:r>
          <a:r>
            <a:rPr lang="th-TH" sz="1400" baseline="0"/>
            <a:t>เป็นไปตามเงื่อนไข เช่น กำหนดค่าสูงสุดคือ 100</a:t>
          </a:r>
          <a:r>
            <a:rPr lang="en-US" sz="1400" baseline="0"/>
            <a:t>%</a:t>
          </a:r>
          <a:r>
            <a:rPr lang="th-TH" sz="1400" baseline="0"/>
            <a:t> ดังนั้น ค่า 40</a:t>
          </a:r>
          <a:r>
            <a:rPr lang="en-US" sz="1400" baseline="0"/>
            <a:t>%</a:t>
          </a:r>
          <a:r>
            <a:rPr lang="th-TH" sz="1400" baseline="0"/>
            <a:t> ความกว้างของ</a:t>
          </a:r>
          <a:r>
            <a:rPr lang="en-US" sz="1400" baseline="0"/>
            <a:t> Bar </a:t>
          </a:r>
          <a:r>
            <a:rPr lang="th-TH" sz="1400" baseline="0"/>
            <a:t>จึงไม่เต็มคอลัมน์ </a:t>
          </a:r>
          <a:r>
            <a:rPr lang="en-US" sz="1400" baseline="0"/>
            <a:t>( </a:t>
          </a:r>
          <a:r>
            <a:rPr lang="th-TH" sz="1400" baseline="0"/>
            <a:t>คอลัมน์</a:t>
          </a:r>
          <a:r>
            <a:rPr lang="en-US" sz="1400" baseline="0"/>
            <a:t> C)</a:t>
          </a:r>
          <a:endParaRPr lang="th-TH" sz="1400"/>
        </a:p>
      </xdr:txBody>
    </xdr:sp>
    <xdr:clientData/>
  </xdr:twoCellAnchor>
  <xdr:twoCellAnchor>
    <xdr:from>
      <xdr:col>3</xdr:col>
      <xdr:colOff>533400</xdr:colOff>
      <xdr:row>8</xdr:row>
      <xdr:rowOff>276225</xdr:rowOff>
    </xdr:from>
    <xdr:to>
      <xdr:col>6</xdr:col>
      <xdr:colOff>914400</xdr:colOff>
      <xdr:row>12</xdr:row>
      <xdr:rowOff>142875</xdr:rowOff>
    </xdr:to>
    <xdr:sp macro="" textlink="">
      <xdr:nvSpPr>
        <xdr:cNvPr id="6" name="TextBox 5"/>
        <xdr:cNvSpPr txBox="1"/>
      </xdr:nvSpPr>
      <xdr:spPr>
        <a:xfrm>
          <a:off x="2924175" y="2638425"/>
          <a:ext cx="4038600" cy="10477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400">
              <a:solidFill>
                <a:srgbClr val="FF0000"/>
              </a:solidFill>
            </a:rPr>
            <a:t>การกำหนดเงื่อนไขของ</a:t>
          </a:r>
          <a:r>
            <a:rPr lang="en-US" sz="1400" baseline="0">
              <a:solidFill>
                <a:srgbClr val="FF0000"/>
              </a:solidFill>
            </a:rPr>
            <a:t> %</a:t>
          </a:r>
          <a:r>
            <a:rPr lang="th-TH" sz="1400" baseline="0">
              <a:solidFill>
                <a:srgbClr val="FF0000"/>
              </a:solidFill>
            </a:rPr>
            <a:t> ไม่เหมือนกับการกำหนดเงื่อนไขแบบตัวเลข ต้องเขียนสูตรฝังลงไปใน</a:t>
          </a:r>
          <a:r>
            <a:rPr lang="en-US" sz="1400" baseline="0">
              <a:solidFill>
                <a:srgbClr val="FF0000"/>
              </a:solidFill>
            </a:rPr>
            <a:t> Formula </a:t>
          </a:r>
          <a:r>
            <a:rPr lang="th-TH" sz="1400" baseline="0">
              <a:solidFill>
                <a:srgbClr val="FF0000"/>
              </a:solidFill>
            </a:rPr>
            <a:t>ใน</a:t>
          </a:r>
          <a:r>
            <a:rPr lang="en-US" sz="1400" baseline="0">
              <a:solidFill>
                <a:srgbClr val="FF0000"/>
              </a:solidFill>
            </a:rPr>
            <a:t> Condition Formatting</a:t>
          </a:r>
          <a:endParaRPr lang="th-TH" sz="1400">
            <a:solidFill>
              <a:srgbClr val="FF0000"/>
            </a:solidFill>
          </a:endParaRPr>
        </a:p>
      </xdr:txBody>
    </xdr:sp>
    <xdr:clientData/>
  </xdr:twoCellAnchor>
  <xdr:twoCellAnchor>
    <xdr:from>
      <xdr:col>6</xdr:col>
      <xdr:colOff>1181100</xdr:colOff>
      <xdr:row>0</xdr:row>
      <xdr:rowOff>200025</xdr:rowOff>
    </xdr:from>
    <xdr:to>
      <xdr:col>9</xdr:col>
      <xdr:colOff>13607</xdr:colOff>
      <xdr:row>2</xdr:row>
      <xdr:rowOff>276225</xdr:rowOff>
    </xdr:to>
    <xdr:grpSp>
      <xdr:nvGrpSpPr>
        <xdr:cNvPr id="7" name="Group 6"/>
        <xdr:cNvGrpSpPr/>
      </xdr:nvGrpSpPr>
      <xdr:grpSpPr>
        <a:xfrm>
          <a:off x="7229475" y="200025"/>
          <a:ext cx="2490107" cy="666750"/>
          <a:chOff x="10123714" y="1265464"/>
          <a:chExt cx="2490107" cy="666750"/>
        </a:xfrm>
      </xdr:grpSpPr>
      <xdr:sp macro="" textlink="">
        <xdr:nvSpPr>
          <xdr:cNvPr id="8" name="Rounded Rectangle 7">
            <a:hlinkClick xmlns:r="http://schemas.openxmlformats.org/officeDocument/2006/relationships" r:id="rId1"/>
          </xdr:cNvPr>
          <xdr:cNvSpPr/>
        </xdr:nvSpPr>
        <xdr:spPr>
          <a:xfrm>
            <a:off x="10123714" y="1265464"/>
            <a:ext cx="2490107" cy="666750"/>
          </a:xfrm>
          <a:prstGeom prst="roundRect">
            <a:avLst/>
          </a:prstGeom>
          <a:solidFill>
            <a:schemeClr val="bg1">
              <a:lumMod val="85000"/>
            </a:schemeClr>
          </a:solidFill>
          <a:ln>
            <a:solidFill>
              <a:schemeClr val="tx1"/>
            </a:solidFill>
          </a:ln>
          <a:effectLst>
            <a:glow rad="127000">
              <a:schemeClr val="accent2">
                <a:lumMod val="60000"/>
                <a:lumOff val="40000"/>
              </a:schemeClr>
            </a:glow>
          </a:effectLst>
          <a:scene3d>
            <a:camera prst="perspectiveRelaxedModerately"/>
            <a:lightRig rig="threePt" dir="t"/>
          </a:scene3d>
          <a:sp3d>
            <a:bevelT prst="slop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xdr:sp macro="" textlink="">
        <xdr:nvSpPr>
          <xdr:cNvPr id="9" name="Rectangle 8"/>
          <xdr:cNvSpPr/>
        </xdr:nvSpPr>
        <xdr:spPr>
          <a:xfrm>
            <a:off x="10411321" y="1408970"/>
            <a:ext cx="1901290" cy="352725"/>
          </a:xfrm>
          <a:prstGeom prst="rect">
            <a:avLst/>
          </a:prstGeom>
          <a:noFill/>
          <a:ln>
            <a:noFill/>
          </a:ln>
        </xdr:spPr>
        <xdr:txBody>
          <a:bodyPr wrap="none" lIns="91440" tIns="45720" rIns="91440" bIns="45720">
            <a:spAutoFit/>
          </a:bodyPr>
          <a:lstStyle/>
          <a:p>
            <a:pPr algn="ctr"/>
            <a:r>
              <a:rPr lang="th-TH" sz="1600" b="0" cap="none" spc="0">
                <a:ln w="0"/>
                <a:solidFill>
                  <a:schemeClr val="tx1"/>
                </a:solidFill>
                <a:effectLst>
                  <a:outerShdw blurRad="38100" dist="19050" dir="2700000" algn="tl" rotWithShape="0">
                    <a:schemeClr val="dk1">
                      <a:alpha val="40000"/>
                    </a:schemeClr>
                  </a:outerShdw>
                </a:effectLst>
              </a:rPr>
              <a:t>กลับหน้าแรก</a:t>
            </a:r>
            <a:r>
              <a:rPr lang="th-TH" sz="1600" b="0" cap="none" spc="0" baseline="0">
                <a:ln w="0"/>
                <a:solidFill>
                  <a:schemeClr val="tx1"/>
                </a:solidFill>
                <a:effectLst>
                  <a:outerShdw blurRad="38100" dist="19050" dir="2700000" algn="tl" rotWithShape="0">
                    <a:schemeClr val="dk1">
                      <a:alpha val="40000"/>
                    </a:schemeClr>
                  </a:outerShdw>
                </a:effectLst>
              </a:rPr>
              <a:t> /</a:t>
            </a:r>
            <a:r>
              <a:rPr lang="en-US" sz="1600" b="0" cap="none" spc="0" baseline="0">
                <a:ln w="0"/>
                <a:solidFill>
                  <a:schemeClr val="tx1"/>
                </a:solidFill>
                <a:effectLst>
                  <a:outerShdw blurRad="38100" dist="19050" dir="2700000" algn="tl" rotWithShape="0">
                    <a:schemeClr val="dk1">
                      <a:alpha val="40000"/>
                    </a:schemeClr>
                  </a:outerShdw>
                </a:effectLst>
              </a:rPr>
              <a:t>Home</a:t>
            </a:r>
            <a:endParaRPr lang="en-US" sz="16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1219199</xdr:colOff>
      <xdr:row>1</xdr:row>
      <xdr:rowOff>0</xdr:rowOff>
    </xdr:from>
    <xdr:to>
      <xdr:col>6</xdr:col>
      <xdr:colOff>381000</xdr:colOff>
      <xdr:row>3</xdr:row>
      <xdr:rowOff>257175</xdr:rowOff>
    </xdr:to>
    <xdr:sp macro="" textlink="">
      <xdr:nvSpPr>
        <xdr:cNvPr id="2" name="TextBox 1"/>
        <xdr:cNvSpPr txBox="1"/>
      </xdr:nvSpPr>
      <xdr:spPr>
        <a:xfrm>
          <a:off x="3733799" y="295275"/>
          <a:ext cx="2819401" cy="847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400"/>
            <a:t>การเปลี่ยน</a:t>
          </a:r>
          <a:r>
            <a:rPr lang="th-TH" sz="1400" baseline="0"/>
            <a:t> ช่วง</a:t>
          </a:r>
          <a:r>
            <a:rPr lang="en-US" sz="1400" baseline="0"/>
            <a:t> Number</a:t>
          </a:r>
          <a:r>
            <a:rPr lang="th-TH" sz="1400" baseline="0"/>
            <a:t> โดยกำหนดช่วงเงื่อนไขเอง เช่น 0-30</a:t>
          </a:r>
          <a:r>
            <a:rPr lang="en-US" sz="1400" baseline="0"/>
            <a:t> = Red , &gt;30...&lt;70 = Yellow , &gt;=70 = Green </a:t>
          </a:r>
          <a:endParaRPr lang="th-TH" sz="1400"/>
        </a:p>
      </xdr:txBody>
    </xdr:sp>
    <xdr:clientData/>
  </xdr:twoCellAnchor>
  <xdr:twoCellAnchor>
    <xdr:from>
      <xdr:col>4</xdr:col>
      <xdr:colOff>0</xdr:colOff>
      <xdr:row>4</xdr:row>
      <xdr:rowOff>47625</xdr:rowOff>
    </xdr:from>
    <xdr:to>
      <xdr:col>6</xdr:col>
      <xdr:colOff>51707</xdr:colOff>
      <xdr:row>6</xdr:row>
      <xdr:rowOff>123825</xdr:rowOff>
    </xdr:to>
    <xdr:grpSp>
      <xdr:nvGrpSpPr>
        <xdr:cNvPr id="3" name="Group 2"/>
        <xdr:cNvGrpSpPr/>
      </xdr:nvGrpSpPr>
      <xdr:grpSpPr>
        <a:xfrm>
          <a:off x="3733800" y="1228725"/>
          <a:ext cx="2490107" cy="666750"/>
          <a:chOff x="10123714" y="1265464"/>
          <a:chExt cx="2490107" cy="666750"/>
        </a:xfrm>
      </xdr:grpSpPr>
      <xdr:sp macro="" textlink="">
        <xdr:nvSpPr>
          <xdr:cNvPr id="4" name="Rounded Rectangle 3">
            <a:hlinkClick xmlns:r="http://schemas.openxmlformats.org/officeDocument/2006/relationships" r:id="rId1"/>
          </xdr:cNvPr>
          <xdr:cNvSpPr/>
        </xdr:nvSpPr>
        <xdr:spPr>
          <a:xfrm>
            <a:off x="10123714" y="1265464"/>
            <a:ext cx="2490107" cy="666750"/>
          </a:xfrm>
          <a:prstGeom prst="roundRect">
            <a:avLst/>
          </a:prstGeom>
          <a:solidFill>
            <a:schemeClr val="bg1">
              <a:lumMod val="85000"/>
            </a:schemeClr>
          </a:solidFill>
          <a:ln>
            <a:solidFill>
              <a:schemeClr val="tx1"/>
            </a:solidFill>
          </a:ln>
          <a:effectLst>
            <a:glow rad="127000">
              <a:schemeClr val="accent2">
                <a:lumMod val="60000"/>
                <a:lumOff val="40000"/>
              </a:schemeClr>
            </a:glow>
          </a:effectLst>
          <a:scene3d>
            <a:camera prst="perspectiveRelaxedModerately"/>
            <a:lightRig rig="threePt" dir="t"/>
          </a:scene3d>
          <a:sp3d>
            <a:bevelT prst="slop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xdr:sp macro="" textlink="">
        <xdr:nvSpPr>
          <xdr:cNvPr id="5" name="Rectangle 4"/>
          <xdr:cNvSpPr/>
        </xdr:nvSpPr>
        <xdr:spPr>
          <a:xfrm>
            <a:off x="10411321" y="1408970"/>
            <a:ext cx="1901290" cy="352725"/>
          </a:xfrm>
          <a:prstGeom prst="rect">
            <a:avLst/>
          </a:prstGeom>
          <a:noFill/>
          <a:ln>
            <a:noFill/>
          </a:ln>
        </xdr:spPr>
        <xdr:txBody>
          <a:bodyPr wrap="none" lIns="91440" tIns="45720" rIns="91440" bIns="45720">
            <a:spAutoFit/>
          </a:bodyPr>
          <a:lstStyle/>
          <a:p>
            <a:pPr algn="ctr"/>
            <a:r>
              <a:rPr lang="th-TH" sz="1600" b="0" cap="none" spc="0">
                <a:ln w="0"/>
                <a:solidFill>
                  <a:schemeClr val="tx1"/>
                </a:solidFill>
                <a:effectLst>
                  <a:outerShdw blurRad="38100" dist="19050" dir="2700000" algn="tl" rotWithShape="0">
                    <a:schemeClr val="dk1">
                      <a:alpha val="40000"/>
                    </a:schemeClr>
                  </a:outerShdw>
                </a:effectLst>
              </a:rPr>
              <a:t>กลับหน้าแรก</a:t>
            </a:r>
            <a:r>
              <a:rPr lang="th-TH" sz="1600" b="0" cap="none" spc="0" baseline="0">
                <a:ln w="0"/>
                <a:solidFill>
                  <a:schemeClr val="tx1"/>
                </a:solidFill>
                <a:effectLst>
                  <a:outerShdw blurRad="38100" dist="19050" dir="2700000" algn="tl" rotWithShape="0">
                    <a:schemeClr val="dk1">
                      <a:alpha val="40000"/>
                    </a:schemeClr>
                  </a:outerShdw>
                </a:effectLst>
              </a:rPr>
              <a:t> /</a:t>
            </a:r>
            <a:r>
              <a:rPr lang="en-US" sz="1600" b="0" cap="none" spc="0" baseline="0">
                <a:ln w="0"/>
                <a:solidFill>
                  <a:schemeClr val="tx1"/>
                </a:solidFill>
                <a:effectLst>
                  <a:outerShdw blurRad="38100" dist="19050" dir="2700000" algn="tl" rotWithShape="0">
                    <a:schemeClr val="dk1">
                      <a:alpha val="40000"/>
                    </a:schemeClr>
                  </a:outerShdw>
                </a:effectLst>
              </a:rPr>
              <a:t>Home</a:t>
            </a:r>
            <a:endParaRPr lang="en-US" sz="16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3</xdr:col>
      <xdr:colOff>1219199</xdr:colOff>
      <xdr:row>1</xdr:row>
      <xdr:rowOff>0</xdr:rowOff>
    </xdr:from>
    <xdr:to>
      <xdr:col>6</xdr:col>
      <xdr:colOff>561974</xdr:colOff>
      <xdr:row>3</xdr:row>
      <xdr:rowOff>257175</xdr:rowOff>
    </xdr:to>
    <xdr:sp macro="" textlink="">
      <xdr:nvSpPr>
        <xdr:cNvPr id="2" name="TextBox 1"/>
        <xdr:cNvSpPr txBox="1"/>
      </xdr:nvSpPr>
      <xdr:spPr>
        <a:xfrm>
          <a:off x="3629024" y="295275"/>
          <a:ext cx="3000375" cy="847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400"/>
            <a:t>การเปลี่ยน</a:t>
          </a:r>
          <a:r>
            <a:rPr lang="th-TH" sz="1400" baseline="0"/>
            <a:t> ช่วงเปอร์เซ็นต์ โดยกำหนดช่วงเงื่อนไขเอง เช่น 0-30</a:t>
          </a:r>
          <a:r>
            <a:rPr lang="en-US" sz="1400" baseline="0"/>
            <a:t>% = Red , &gt;30%...&lt;70% = Yellow , &gt;=70% = Green </a:t>
          </a:r>
          <a:endParaRPr lang="th-TH" sz="1400"/>
        </a:p>
      </xdr:txBody>
    </xdr:sp>
    <xdr:clientData/>
  </xdr:twoCellAnchor>
  <xdr:twoCellAnchor>
    <xdr:from>
      <xdr:col>4</xdr:col>
      <xdr:colOff>133350</xdr:colOff>
      <xdr:row>4</xdr:row>
      <xdr:rowOff>133350</xdr:rowOff>
    </xdr:from>
    <xdr:to>
      <xdr:col>6</xdr:col>
      <xdr:colOff>185057</xdr:colOff>
      <xdr:row>6</xdr:row>
      <xdr:rowOff>209550</xdr:rowOff>
    </xdr:to>
    <xdr:grpSp>
      <xdr:nvGrpSpPr>
        <xdr:cNvPr id="3" name="Group 2"/>
        <xdr:cNvGrpSpPr/>
      </xdr:nvGrpSpPr>
      <xdr:grpSpPr>
        <a:xfrm>
          <a:off x="3762375" y="1314450"/>
          <a:ext cx="2490107" cy="666750"/>
          <a:chOff x="10123714" y="1265464"/>
          <a:chExt cx="2490107" cy="666750"/>
        </a:xfrm>
      </xdr:grpSpPr>
      <xdr:sp macro="" textlink="">
        <xdr:nvSpPr>
          <xdr:cNvPr id="4" name="Rounded Rectangle 3">
            <a:hlinkClick xmlns:r="http://schemas.openxmlformats.org/officeDocument/2006/relationships" r:id="rId1"/>
          </xdr:cNvPr>
          <xdr:cNvSpPr/>
        </xdr:nvSpPr>
        <xdr:spPr>
          <a:xfrm>
            <a:off x="10123714" y="1265464"/>
            <a:ext cx="2490107" cy="666750"/>
          </a:xfrm>
          <a:prstGeom prst="roundRect">
            <a:avLst/>
          </a:prstGeom>
          <a:solidFill>
            <a:schemeClr val="bg1">
              <a:lumMod val="85000"/>
            </a:schemeClr>
          </a:solidFill>
          <a:ln>
            <a:solidFill>
              <a:schemeClr val="tx1"/>
            </a:solidFill>
          </a:ln>
          <a:effectLst>
            <a:glow rad="127000">
              <a:schemeClr val="accent2">
                <a:lumMod val="60000"/>
                <a:lumOff val="40000"/>
              </a:schemeClr>
            </a:glow>
          </a:effectLst>
          <a:scene3d>
            <a:camera prst="perspectiveRelaxedModerately"/>
            <a:lightRig rig="threePt" dir="t"/>
          </a:scene3d>
          <a:sp3d>
            <a:bevelT prst="slop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xdr:sp macro="" textlink="">
        <xdr:nvSpPr>
          <xdr:cNvPr id="5" name="Rectangle 4"/>
          <xdr:cNvSpPr/>
        </xdr:nvSpPr>
        <xdr:spPr>
          <a:xfrm>
            <a:off x="10411321" y="1408970"/>
            <a:ext cx="1901290" cy="352725"/>
          </a:xfrm>
          <a:prstGeom prst="rect">
            <a:avLst/>
          </a:prstGeom>
          <a:noFill/>
          <a:ln>
            <a:noFill/>
          </a:ln>
        </xdr:spPr>
        <xdr:txBody>
          <a:bodyPr wrap="none" lIns="91440" tIns="45720" rIns="91440" bIns="45720">
            <a:spAutoFit/>
          </a:bodyPr>
          <a:lstStyle/>
          <a:p>
            <a:pPr algn="ctr"/>
            <a:r>
              <a:rPr lang="th-TH" sz="1600" b="0" cap="none" spc="0">
                <a:ln w="0"/>
                <a:solidFill>
                  <a:schemeClr val="tx1"/>
                </a:solidFill>
                <a:effectLst>
                  <a:outerShdw blurRad="38100" dist="19050" dir="2700000" algn="tl" rotWithShape="0">
                    <a:schemeClr val="dk1">
                      <a:alpha val="40000"/>
                    </a:schemeClr>
                  </a:outerShdw>
                </a:effectLst>
              </a:rPr>
              <a:t>กลับหน้าแรก</a:t>
            </a:r>
            <a:r>
              <a:rPr lang="th-TH" sz="1600" b="0" cap="none" spc="0" baseline="0">
                <a:ln w="0"/>
                <a:solidFill>
                  <a:schemeClr val="tx1"/>
                </a:solidFill>
                <a:effectLst>
                  <a:outerShdw blurRad="38100" dist="19050" dir="2700000" algn="tl" rotWithShape="0">
                    <a:schemeClr val="dk1">
                      <a:alpha val="40000"/>
                    </a:schemeClr>
                  </a:outerShdw>
                </a:effectLst>
              </a:rPr>
              <a:t> /</a:t>
            </a:r>
            <a:r>
              <a:rPr lang="en-US" sz="1600" b="0" cap="none" spc="0" baseline="0">
                <a:ln w="0"/>
                <a:solidFill>
                  <a:schemeClr val="tx1"/>
                </a:solidFill>
                <a:effectLst>
                  <a:outerShdw blurRad="38100" dist="19050" dir="2700000" algn="tl" rotWithShape="0">
                    <a:schemeClr val="dk1">
                      <a:alpha val="40000"/>
                    </a:schemeClr>
                  </a:outerShdw>
                </a:effectLst>
              </a:rPr>
              <a:t>Home</a:t>
            </a:r>
            <a:endParaRPr lang="en-US" sz="16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8</xdr:col>
      <xdr:colOff>876299</xdr:colOff>
      <xdr:row>1</xdr:row>
      <xdr:rowOff>142875</xdr:rowOff>
    </xdr:from>
    <xdr:to>
      <xdr:col>11</xdr:col>
      <xdr:colOff>200024</xdr:colOff>
      <xdr:row>4</xdr:row>
      <xdr:rowOff>161925</xdr:rowOff>
    </xdr:to>
    <xdr:sp macro="" textlink="">
      <xdr:nvSpPr>
        <xdr:cNvPr id="2" name="TextBox 1"/>
        <xdr:cNvSpPr txBox="1"/>
      </xdr:nvSpPr>
      <xdr:spPr>
        <a:xfrm>
          <a:off x="6743699" y="419100"/>
          <a:ext cx="2981325" cy="847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400"/>
            <a:t>การเปลี่ยนไอคอน</a:t>
          </a:r>
          <a:r>
            <a:rPr lang="th-TH" sz="1400" baseline="0"/>
            <a:t> ใน</a:t>
          </a:r>
          <a:r>
            <a:rPr lang="en-US" sz="1400" baseline="0"/>
            <a:t> Conditional Formatting </a:t>
          </a:r>
          <a:r>
            <a:rPr lang="th-TH" sz="1400" baseline="0"/>
            <a:t>แบบ ไฟแดง เขียว เหลือง ให้เป็นรูปสัญลักษณ์สามเหลี่ยม ขึ้นลง</a:t>
          </a:r>
          <a:endParaRPr lang="th-TH" sz="1400"/>
        </a:p>
      </xdr:txBody>
    </xdr:sp>
    <xdr:clientData/>
  </xdr:twoCellAnchor>
  <xdr:twoCellAnchor>
    <xdr:from>
      <xdr:col>8</xdr:col>
      <xdr:colOff>885825</xdr:colOff>
      <xdr:row>5</xdr:row>
      <xdr:rowOff>28575</xdr:rowOff>
    </xdr:from>
    <xdr:to>
      <xdr:col>10</xdr:col>
      <xdr:colOff>937532</xdr:colOff>
      <xdr:row>7</xdr:row>
      <xdr:rowOff>142875</xdr:rowOff>
    </xdr:to>
    <xdr:grpSp>
      <xdr:nvGrpSpPr>
        <xdr:cNvPr id="3" name="Group 2"/>
        <xdr:cNvGrpSpPr/>
      </xdr:nvGrpSpPr>
      <xdr:grpSpPr>
        <a:xfrm>
          <a:off x="6753225" y="1409700"/>
          <a:ext cx="2490107" cy="666750"/>
          <a:chOff x="10123714" y="1265464"/>
          <a:chExt cx="2490107" cy="666750"/>
        </a:xfrm>
      </xdr:grpSpPr>
      <xdr:sp macro="" textlink="">
        <xdr:nvSpPr>
          <xdr:cNvPr id="4" name="Rounded Rectangle 3">
            <a:hlinkClick xmlns:r="http://schemas.openxmlformats.org/officeDocument/2006/relationships" r:id="rId1"/>
          </xdr:cNvPr>
          <xdr:cNvSpPr/>
        </xdr:nvSpPr>
        <xdr:spPr>
          <a:xfrm>
            <a:off x="10123714" y="1265464"/>
            <a:ext cx="2490107" cy="666750"/>
          </a:xfrm>
          <a:prstGeom prst="roundRect">
            <a:avLst/>
          </a:prstGeom>
          <a:solidFill>
            <a:schemeClr val="bg1">
              <a:lumMod val="85000"/>
            </a:schemeClr>
          </a:solidFill>
          <a:ln>
            <a:solidFill>
              <a:schemeClr val="tx1"/>
            </a:solidFill>
          </a:ln>
          <a:effectLst>
            <a:glow rad="127000">
              <a:schemeClr val="accent2">
                <a:lumMod val="60000"/>
                <a:lumOff val="40000"/>
              </a:schemeClr>
            </a:glow>
          </a:effectLst>
          <a:scene3d>
            <a:camera prst="perspectiveRelaxedModerately"/>
            <a:lightRig rig="threePt" dir="t"/>
          </a:scene3d>
          <a:sp3d>
            <a:bevelT prst="slop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xdr:sp macro="" textlink="">
        <xdr:nvSpPr>
          <xdr:cNvPr id="5" name="Rectangle 4"/>
          <xdr:cNvSpPr/>
        </xdr:nvSpPr>
        <xdr:spPr>
          <a:xfrm>
            <a:off x="10411321" y="1408970"/>
            <a:ext cx="1901290" cy="352725"/>
          </a:xfrm>
          <a:prstGeom prst="rect">
            <a:avLst/>
          </a:prstGeom>
          <a:noFill/>
          <a:ln>
            <a:noFill/>
          </a:ln>
        </xdr:spPr>
        <xdr:txBody>
          <a:bodyPr wrap="none" lIns="91440" tIns="45720" rIns="91440" bIns="45720">
            <a:spAutoFit/>
          </a:bodyPr>
          <a:lstStyle/>
          <a:p>
            <a:pPr algn="ctr"/>
            <a:r>
              <a:rPr lang="th-TH" sz="1600" b="0" cap="none" spc="0">
                <a:ln w="0"/>
                <a:solidFill>
                  <a:schemeClr val="tx1"/>
                </a:solidFill>
                <a:effectLst>
                  <a:outerShdw blurRad="38100" dist="19050" dir="2700000" algn="tl" rotWithShape="0">
                    <a:schemeClr val="dk1">
                      <a:alpha val="40000"/>
                    </a:schemeClr>
                  </a:outerShdw>
                </a:effectLst>
              </a:rPr>
              <a:t>กลับหน้าแรก</a:t>
            </a:r>
            <a:r>
              <a:rPr lang="th-TH" sz="1600" b="0" cap="none" spc="0" baseline="0">
                <a:ln w="0"/>
                <a:solidFill>
                  <a:schemeClr val="tx1"/>
                </a:solidFill>
                <a:effectLst>
                  <a:outerShdw blurRad="38100" dist="19050" dir="2700000" algn="tl" rotWithShape="0">
                    <a:schemeClr val="dk1">
                      <a:alpha val="40000"/>
                    </a:schemeClr>
                  </a:outerShdw>
                </a:effectLst>
              </a:rPr>
              <a:t> /</a:t>
            </a:r>
            <a:r>
              <a:rPr lang="en-US" sz="1600" b="0" cap="none" spc="0" baseline="0">
                <a:ln w="0"/>
                <a:solidFill>
                  <a:schemeClr val="tx1"/>
                </a:solidFill>
                <a:effectLst>
                  <a:outerShdw blurRad="38100" dist="19050" dir="2700000" algn="tl" rotWithShape="0">
                    <a:schemeClr val="dk1">
                      <a:alpha val="40000"/>
                    </a:schemeClr>
                  </a:outerShdw>
                </a:effectLst>
              </a:rPr>
              <a:t>Home</a:t>
            </a:r>
            <a:endParaRPr lang="en-US" sz="16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wsDr>
</file>

<file path=xl/drawings/drawing28.xml><?xml version="1.0" encoding="utf-8"?>
<xdr:wsDr xmlns:xdr="http://schemas.openxmlformats.org/drawingml/2006/spreadsheetDrawing" xmlns:a="http://schemas.openxmlformats.org/drawingml/2006/main">
  <xdr:twoCellAnchor editAs="oneCell">
    <xdr:from>
      <xdr:col>6</xdr:col>
      <xdr:colOff>285750</xdr:colOff>
      <xdr:row>2</xdr:row>
      <xdr:rowOff>123825</xdr:rowOff>
    </xdr:from>
    <xdr:to>
      <xdr:col>8</xdr:col>
      <xdr:colOff>885445</xdr:colOff>
      <xdr:row>15</xdr:row>
      <xdr:rowOff>113914</xdr:rowOff>
    </xdr:to>
    <xdr:pic>
      <xdr:nvPicPr>
        <xdr:cNvPr id="2" name="Picture 1"/>
        <xdr:cNvPicPr>
          <a:picLocks noChangeAspect="1"/>
        </xdr:cNvPicPr>
      </xdr:nvPicPr>
      <xdr:blipFill>
        <a:blip xmlns:r="http://schemas.openxmlformats.org/officeDocument/2006/relationships" r:embed="rId1"/>
        <a:stretch>
          <a:fillRect/>
        </a:stretch>
      </xdr:blipFill>
      <xdr:spPr>
        <a:xfrm>
          <a:off x="5857875" y="876300"/>
          <a:ext cx="3038095" cy="3085714"/>
        </a:xfrm>
        <a:prstGeom prst="rect">
          <a:avLst/>
        </a:prstGeom>
      </xdr:spPr>
    </xdr:pic>
    <xdr:clientData/>
  </xdr:twoCellAnchor>
  <xdr:twoCellAnchor>
    <xdr:from>
      <xdr:col>2</xdr:col>
      <xdr:colOff>200025</xdr:colOff>
      <xdr:row>4</xdr:row>
      <xdr:rowOff>133350</xdr:rowOff>
    </xdr:from>
    <xdr:to>
      <xdr:col>5</xdr:col>
      <xdr:colOff>295274</xdr:colOff>
      <xdr:row>8</xdr:row>
      <xdr:rowOff>190500</xdr:rowOff>
    </xdr:to>
    <xdr:sp macro="" textlink="">
      <xdr:nvSpPr>
        <xdr:cNvPr id="3" name="TextBox 2"/>
        <xdr:cNvSpPr txBox="1"/>
      </xdr:nvSpPr>
      <xdr:spPr>
        <a:xfrm>
          <a:off x="1485900" y="1085850"/>
          <a:ext cx="3238499" cy="10096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400" baseline="0"/>
            <a:t>การใช้</a:t>
          </a:r>
          <a:r>
            <a:rPr lang="en-US" sz="1400" baseline="0"/>
            <a:t> Form Control </a:t>
          </a:r>
          <a:r>
            <a:rPr lang="th-TH" sz="1400" baseline="0"/>
            <a:t>ที่</a:t>
          </a:r>
          <a:r>
            <a:rPr lang="en-US" sz="1400" baseline="0"/>
            <a:t> Excel </a:t>
          </a:r>
          <a:r>
            <a:rPr lang="th-TH" sz="1400" baseline="0"/>
            <a:t>มีให้อยู่แล้ว ในการ</a:t>
          </a:r>
          <a:r>
            <a:rPr lang="en-US" sz="1400" baseline="0"/>
            <a:t> </a:t>
          </a:r>
          <a:r>
            <a:rPr lang="th-TH" sz="1400" baseline="0"/>
            <a:t>คีย์บันทึกข้อมูล โดยไม่พึ่ง </a:t>
          </a:r>
          <a:r>
            <a:rPr lang="en-US" sz="1400" baseline="0"/>
            <a:t>VBA .</a:t>
          </a:r>
          <a:r>
            <a:rPr lang="th-TH" sz="1400" baseline="0"/>
            <a:t>ใช้เวลาในการอธิบายวิธีสร้าง </a:t>
          </a:r>
          <a:r>
            <a:rPr lang="en-US" sz="1400" baseline="0"/>
            <a:t>Form Control </a:t>
          </a:r>
          <a:r>
            <a:rPr lang="th-TH" sz="1400" baseline="0"/>
            <a:t>ไม่เกิน  5 นาที</a:t>
          </a:r>
        </a:p>
        <a:p>
          <a:r>
            <a:rPr lang="en-US" sz="1400" baseline="0"/>
            <a:t> </a:t>
          </a:r>
          <a:endParaRPr lang="th-TH" sz="1400"/>
        </a:p>
      </xdr:txBody>
    </xdr:sp>
    <xdr:clientData/>
  </xdr:twoCellAnchor>
  <xdr:twoCellAnchor>
    <xdr:from>
      <xdr:col>6</xdr:col>
      <xdr:colOff>371475</xdr:colOff>
      <xdr:row>0</xdr:row>
      <xdr:rowOff>123825</xdr:rowOff>
    </xdr:from>
    <xdr:to>
      <xdr:col>8</xdr:col>
      <xdr:colOff>423182</xdr:colOff>
      <xdr:row>2</xdr:row>
      <xdr:rowOff>38100</xdr:rowOff>
    </xdr:to>
    <xdr:grpSp>
      <xdr:nvGrpSpPr>
        <xdr:cNvPr id="4" name="Group 3"/>
        <xdr:cNvGrpSpPr/>
      </xdr:nvGrpSpPr>
      <xdr:grpSpPr>
        <a:xfrm>
          <a:off x="5943600" y="123825"/>
          <a:ext cx="2490107" cy="666750"/>
          <a:chOff x="10123714" y="1265464"/>
          <a:chExt cx="2490107" cy="666750"/>
        </a:xfrm>
      </xdr:grpSpPr>
      <xdr:sp macro="" textlink="">
        <xdr:nvSpPr>
          <xdr:cNvPr id="5" name="Rounded Rectangle 4">
            <a:hlinkClick xmlns:r="http://schemas.openxmlformats.org/officeDocument/2006/relationships" r:id="rId2"/>
          </xdr:cNvPr>
          <xdr:cNvSpPr/>
        </xdr:nvSpPr>
        <xdr:spPr>
          <a:xfrm>
            <a:off x="10123714" y="1265464"/>
            <a:ext cx="2490107" cy="666750"/>
          </a:xfrm>
          <a:prstGeom prst="roundRect">
            <a:avLst/>
          </a:prstGeom>
          <a:solidFill>
            <a:schemeClr val="bg1">
              <a:lumMod val="85000"/>
            </a:schemeClr>
          </a:solidFill>
          <a:ln>
            <a:solidFill>
              <a:schemeClr val="tx1"/>
            </a:solidFill>
          </a:ln>
          <a:effectLst>
            <a:glow rad="127000">
              <a:schemeClr val="accent2">
                <a:lumMod val="60000"/>
                <a:lumOff val="40000"/>
              </a:schemeClr>
            </a:glow>
          </a:effectLst>
          <a:scene3d>
            <a:camera prst="perspectiveRelaxedModerately"/>
            <a:lightRig rig="threePt" dir="t"/>
          </a:scene3d>
          <a:sp3d>
            <a:bevelT prst="slop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xdr:sp macro="" textlink="">
        <xdr:nvSpPr>
          <xdr:cNvPr id="6" name="Rectangle 5"/>
          <xdr:cNvSpPr/>
        </xdr:nvSpPr>
        <xdr:spPr>
          <a:xfrm>
            <a:off x="10411321" y="1408970"/>
            <a:ext cx="1901290" cy="352725"/>
          </a:xfrm>
          <a:prstGeom prst="rect">
            <a:avLst/>
          </a:prstGeom>
          <a:noFill/>
          <a:ln>
            <a:noFill/>
          </a:ln>
        </xdr:spPr>
        <xdr:txBody>
          <a:bodyPr wrap="none" lIns="91440" tIns="45720" rIns="91440" bIns="45720">
            <a:spAutoFit/>
          </a:bodyPr>
          <a:lstStyle/>
          <a:p>
            <a:pPr algn="ctr"/>
            <a:r>
              <a:rPr lang="th-TH" sz="1600" b="0" cap="none" spc="0">
                <a:ln w="0"/>
                <a:solidFill>
                  <a:schemeClr val="tx1"/>
                </a:solidFill>
                <a:effectLst>
                  <a:outerShdw blurRad="38100" dist="19050" dir="2700000" algn="tl" rotWithShape="0">
                    <a:schemeClr val="dk1">
                      <a:alpha val="40000"/>
                    </a:schemeClr>
                  </a:outerShdw>
                </a:effectLst>
              </a:rPr>
              <a:t>กลับหน้าแรก</a:t>
            </a:r>
            <a:r>
              <a:rPr lang="th-TH" sz="1600" b="0" cap="none" spc="0" baseline="0">
                <a:ln w="0"/>
                <a:solidFill>
                  <a:schemeClr val="tx1"/>
                </a:solidFill>
                <a:effectLst>
                  <a:outerShdw blurRad="38100" dist="19050" dir="2700000" algn="tl" rotWithShape="0">
                    <a:schemeClr val="dk1">
                      <a:alpha val="40000"/>
                    </a:schemeClr>
                  </a:outerShdw>
                </a:effectLst>
              </a:rPr>
              <a:t> /</a:t>
            </a:r>
            <a:r>
              <a:rPr lang="en-US" sz="1600" b="0" cap="none" spc="0" baseline="0">
                <a:ln w="0"/>
                <a:solidFill>
                  <a:schemeClr val="tx1"/>
                </a:solidFill>
                <a:effectLst>
                  <a:outerShdw blurRad="38100" dist="19050" dir="2700000" algn="tl" rotWithShape="0">
                    <a:schemeClr val="dk1">
                      <a:alpha val="40000"/>
                    </a:schemeClr>
                  </a:outerShdw>
                </a:effectLst>
              </a:rPr>
              <a:t>Home</a:t>
            </a:r>
            <a:endParaRPr lang="en-US" sz="16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28574</xdr:colOff>
      <xdr:row>0</xdr:row>
      <xdr:rowOff>219075</xdr:rowOff>
    </xdr:from>
    <xdr:to>
      <xdr:col>11</xdr:col>
      <xdr:colOff>66675</xdr:colOff>
      <xdr:row>12</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695325</xdr:colOff>
      <xdr:row>8</xdr:row>
      <xdr:rowOff>133351</xdr:rowOff>
    </xdr:from>
    <xdr:to>
      <xdr:col>4</xdr:col>
      <xdr:colOff>419100</xdr:colOff>
      <xdr:row>10</xdr:row>
      <xdr:rowOff>190501</xdr:rowOff>
    </xdr:to>
    <xdr:sp macro="" textlink="">
      <xdr:nvSpPr>
        <xdr:cNvPr id="3" name="TextBox 2"/>
        <xdr:cNvSpPr txBox="1"/>
      </xdr:nvSpPr>
      <xdr:spPr>
        <a:xfrm>
          <a:off x="695325" y="2038351"/>
          <a:ext cx="2286000" cy="5334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100"/>
            <a:t>กราฟแสดง ตัวเลข ยอดรวม หลักพันของทุกกราฟ </a:t>
          </a:r>
          <a:r>
            <a:rPr lang="th-TH" sz="1100" baseline="0"/>
            <a:t> ในแต่ละเดือน </a:t>
          </a:r>
          <a:endParaRPr lang="th-TH" sz="1100"/>
        </a:p>
      </xdr:txBody>
    </xdr:sp>
    <xdr:clientData/>
  </xdr:twoCellAnchor>
  <xdr:twoCellAnchor>
    <xdr:from>
      <xdr:col>0</xdr:col>
      <xdr:colOff>485775</xdr:colOff>
      <xdr:row>11</xdr:row>
      <xdr:rowOff>152400</xdr:rowOff>
    </xdr:from>
    <xdr:to>
      <xdr:col>4</xdr:col>
      <xdr:colOff>413657</xdr:colOff>
      <xdr:row>14</xdr:row>
      <xdr:rowOff>104775</xdr:rowOff>
    </xdr:to>
    <xdr:grpSp>
      <xdr:nvGrpSpPr>
        <xdr:cNvPr id="4" name="Group 3"/>
        <xdr:cNvGrpSpPr/>
      </xdr:nvGrpSpPr>
      <xdr:grpSpPr>
        <a:xfrm>
          <a:off x="485775" y="2771775"/>
          <a:ext cx="2490107" cy="666750"/>
          <a:chOff x="10123714" y="1265464"/>
          <a:chExt cx="2490107" cy="666750"/>
        </a:xfrm>
      </xdr:grpSpPr>
      <xdr:sp macro="" textlink="">
        <xdr:nvSpPr>
          <xdr:cNvPr id="5" name="Rounded Rectangle 4">
            <a:hlinkClick xmlns:r="http://schemas.openxmlformats.org/officeDocument/2006/relationships" r:id="rId2"/>
          </xdr:cNvPr>
          <xdr:cNvSpPr/>
        </xdr:nvSpPr>
        <xdr:spPr>
          <a:xfrm>
            <a:off x="10123714" y="1265464"/>
            <a:ext cx="2490107" cy="666750"/>
          </a:xfrm>
          <a:prstGeom prst="roundRect">
            <a:avLst/>
          </a:prstGeom>
          <a:solidFill>
            <a:schemeClr val="bg1">
              <a:lumMod val="85000"/>
            </a:schemeClr>
          </a:solidFill>
          <a:ln>
            <a:solidFill>
              <a:schemeClr val="tx1"/>
            </a:solidFill>
          </a:ln>
          <a:effectLst>
            <a:glow rad="127000">
              <a:schemeClr val="accent2">
                <a:lumMod val="60000"/>
                <a:lumOff val="40000"/>
              </a:schemeClr>
            </a:glow>
          </a:effectLst>
          <a:scene3d>
            <a:camera prst="perspectiveRelaxedModerately"/>
            <a:lightRig rig="threePt" dir="t"/>
          </a:scene3d>
          <a:sp3d>
            <a:bevelT prst="slop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xdr:sp macro="" textlink="">
        <xdr:nvSpPr>
          <xdr:cNvPr id="6" name="Rectangle 5"/>
          <xdr:cNvSpPr/>
        </xdr:nvSpPr>
        <xdr:spPr>
          <a:xfrm>
            <a:off x="10411321" y="1408970"/>
            <a:ext cx="1901290" cy="352725"/>
          </a:xfrm>
          <a:prstGeom prst="rect">
            <a:avLst/>
          </a:prstGeom>
          <a:noFill/>
          <a:ln>
            <a:noFill/>
          </a:ln>
        </xdr:spPr>
        <xdr:txBody>
          <a:bodyPr wrap="none" lIns="91440" tIns="45720" rIns="91440" bIns="45720">
            <a:spAutoFit/>
          </a:bodyPr>
          <a:lstStyle/>
          <a:p>
            <a:pPr algn="ctr"/>
            <a:r>
              <a:rPr lang="th-TH" sz="1600" b="0" cap="none" spc="0">
                <a:ln w="0"/>
                <a:solidFill>
                  <a:schemeClr val="tx1"/>
                </a:solidFill>
                <a:effectLst>
                  <a:outerShdw blurRad="38100" dist="19050" dir="2700000" algn="tl" rotWithShape="0">
                    <a:schemeClr val="dk1">
                      <a:alpha val="40000"/>
                    </a:schemeClr>
                  </a:outerShdw>
                </a:effectLst>
              </a:rPr>
              <a:t>กลับหน้าแรก</a:t>
            </a:r>
            <a:r>
              <a:rPr lang="th-TH" sz="1600" b="0" cap="none" spc="0" baseline="0">
                <a:ln w="0"/>
                <a:solidFill>
                  <a:schemeClr val="tx1"/>
                </a:solidFill>
                <a:effectLst>
                  <a:outerShdw blurRad="38100" dist="19050" dir="2700000" algn="tl" rotWithShape="0">
                    <a:schemeClr val="dk1">
                      <a:alpha val="40000"/>
                    </a:schemeClr>
                  </a:outerShdw>
                </a:effectLst>
              </a:rPr>
              <a:t> /</a:t>
            </a:r>
            <a:r>
              <a:rPr lang="en-US" sz="1600" b="0" cap="none" spc="0" baseline="0">
                <a:ln w="0"/>
                <a:solidFill>
                  <a:schemeClr val="tx1"/>
                </a:solidFill>
                <a:effectLst>
                  <a:outerShdw blurRad="38100" dist="19050" dir="2700000" algn="tl" rotWithShape="0">
                    <a:schemeClr val="dk1">
                      <a:alpha val="40000"/>
                    </a:schemeClr>
                  </a:outerShdw>
                </a:effectLst>
              </a:rPr>
              <a:t>Home</a:t>
            </a:r>
            <a:endParaRPr lang="en-US" sz="16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2</xdr:row>
          <xdr:rowOff>180975</xdr:rowOff>
        </xdr:from>
        <xdr:to>
          <xdr:col>3</xdr:col>
          <xdr:colOff>276225</xdr:colOff>
          <xdr:row>3</xdr:row>
          <xdr:rowOff>200025</xdr:rowOff>
        </xdr:to>
        <xdr:sp macro="" textlink="">
          <xdr:nvSpPr>
            <xdr:cNvPr id="43009" name="Scroll Bar 1" hidden="1">
              <a:extLst>
                <a:ext uri="{63B3BB69-23CF-44E3-9099-C40C66FF867C}">
                  <a14:compatExt spid="_x0000_s43009"/>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0</xdr:col>
      <xdr:colOff>180974</xdr:colOff>
      <xdr:row>6</xdr:row>
      <xdr:rowOff>28575</xdr:rowOff>
    </xdr:from>
    <xdr:to>
      <xdr:col>7</xdr:col>
      <xdr:colOff>0</xdr:colOff>
      <xdr:row>17</xdr:row>
      <xdr:rowOff>152400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304798</xdr:colOff>
      <xdr:row>2</xdr:row>
      <xdr:rowOff>123824</xdr:rowOff>
    </xdr:from>
    <xdr:to>
      <xdr:col>11</xdr:col>
      <xdr:colOff>123825</xdr:colOff>
      <xdr:row>5</xdr:row>
      <xdr:rowOff>161924</xdr:rowOff>
    </xdr:to>
    <xdr:sp macro="" textlink="">
      <xdr:nvSpPr>
        <xdr:cNvPr id="4" name="TextBox 3"/>
        <xdr:cNvSpPr txBox="1"/>
      </xdr:nvSpPr>
      <xdr:spPr>
        <a:xfrm>
          <a:off x="5219698" y="600074"/>
          <a:ext cx="2257427" cy="7524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100"/>
            <a:t>คลิกเลื่อน</a:t>
          </a:r>
          <a:r>
            <a:rPr lang="en-US" sz="1100" baseline="0"/>
            <a:t> Scroll Bar </a:t>
          </a:r>
          <a:r>
            <a:rPr lang="th-TH" sz="1100" baseline="0"/>
            <a:t>ให้กราฟแสดง ยอดขาย  5 ปี </a:t>
          </a:r>
          <a:r>
            <a:rPr lang="en-US" sz="1100" baseline="0"/>
            <a:t>(</a:t>
          </a:r>
          <a:r>
            <a:rPr lang="th-TH" sz="1100" baseline="0"/>
            <a:t>หลักล้าน</a:t>
          </a:r>
          <a:r>
            <a:rPr lang="en-US" sz="1100" baseline="0"/>
            <a:t>) </a:t>
          </a:r>
          <a:r>
            <a:rPr lang="th-TH" sz="1100" baseline="0"/>
            <a:t>และกราฟเปลี่ยนแปลงครั้งละ ปี</a:t>
          </a:r>
          <a:endParaRPr lang="th-TH" sz="1100"/>
        </a:p>
      </xdr:txBody>
    </xdr:sp>
    <xdr:clientData/>
  </xdr:twoCellAnchor>
  <xdr:twoCellAnchor>
    <xdr:from>
      <xdr:col>3</xdr:col>
      <xdr:colOff>504825</xdr:colOff>
      <xdr:row>2</xdr:row>
      <xdr:rowOff>114300</xdr:rowOff>
    </xdr:from>
    <xdr:to>
      <xdr:col>4</xdr:col>
      <xdr:colOff>228600</xdr:colOff>
      <xdr:row>3</xdr:row>
      <xdr:rowOff>200025</xdr:rowOff>
    </xdr:to>
    <xdr:sp macro="" textlink="">
      <xdr:nvSpPr>
        <xdr:cNvPr id="5" name="Left Arrow 4"/>
        <xdr:cNvSpPr/>
      </xdr:nvSpPr>
      <xdr:spPr>
        <a:xfrm>
          <a:off x="2981325" y="590550"/>
          <a:ext cx="333375" cy="323850"/>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xdr:clientData/>
  </xdr:twoCellAnchor>
  <xdr:twoCellAnchor>
    <xdr:from>
      <xdr:col>11</xdr:col>
      <xdr:colOff>333375</xdr:colOff>
      <xdr:row>2</xdr:row>
      <xdr:rowOff>85725</xdr:rowOff>
    </xdr:from>
    <xdr:to>
      <xdr:col>15</xdr:col>
      <xdr:colOff>385082</xdr:colOff>
      <xdr:row>5</xdr:row>
      <xdr:rowOff>38100</xdr:rowOff>
    </xdr:to>
    <xdr:grpSp>
      <xdr:nvGrpSpPr>
        <xdr:cNvPr id="6" name="Group 5"/>
        <xdr:cNvGrpSpPr/>
      </xdr:nvGrpSpPr>
      <xdr:grpSpPr>
        <a:xfrm>
          <a:off x="7686675" y="561975"/>
          <a:ext cx="2490107" cy="666750"/>
          <a:chOff x="10123714" y="1265464"/>
          <a:chExt cx="2490107" cy="666750"/>
        </a:xfrm>
      </xdr:grpSpPr>
      <xdr:sp macro="" textlink="">
        <xdr:nvSpPr>
          <xdr:cNvPr id="7" name="Rounded Rectangle 6">
            <a:hlinkClick xmlns:r="http://schemas.openxmlformats.org/officeDocument/2006/relationships" r:id="rId2"/>
          </xdr:cNvPr>
          <xdr:cNvSpPr/>
        </xdr:nvSpPr>
        <xdr:spPr>
          <a:xfrm>
            <a:off x="10123714" y="1265464"/>
            <a:ext cx="2490107" cy="666750"/>
          </a:xfrm>
          <a:prstGeom prst="roundRect">
            <a:avLst/>
          </a:prstGeom>
          <a:solidFill>
            <a:schemeClr val="bg1">
              <a:lumMod val="85000"/>
            </a:schemeClr>
          </a:solidFill>
          <a:ln>
            <a:solidFill>
              <a:schemeClr val="tx1"/>
            </a:solidFill>
          </a:ln>
          <a:effectLst>
            <a:glow rad="127000">
              <a:schemeClr val="accent2">
                <a:lumMod val="60000"/>
                <a:lumOff val="40000"/>
              </a:schemeClr>
            </a:glow>
          </a:effectLst>
          <a:scene3d>
            <a:camera prst="perspectiveRelaxedModerately"/>
            <a:lightRig rig="threePt" dir="t"/>
          </a:scene3d>
          <a:sp3d>
            <a:bevelT prst="slop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xdr:sp macro="" textlink="">
        <xdr:nvSpPr>
          <xdr:cNvPr id="8" name="Rectangle 7"/>
          <xdr:cNvSpPr/>
        </xdr:nvSpPr>
        <xdr:spPr>
          <a:xfrm>
            <a:off x="10411321" y="1408970"/>
            <a:ext cx="1901290" cy="352725"/>
          </a:xfrm>
          <a:prstGeom prst="rect">
            <a:avLst/>
          </a:prstGeom>
          <a:noFill/>
          <a:ln>
            <a:noFill/>
          </a:ln>
        </xdr:spPr>
        <xdr:txBody>
          <a:bodyPr wrap="none" lIns="91440" tIns="45720" rIns="91440" bIns="45720">
            <a:spAutoFit/>
          </a:bodyPr>
          <a:lstStyle/>
          <a:p>
            <a:pPr algn="ctr"/>
            <a:r>
              <a:rPr lang="th-TH" sz="1600" b="0" cap="none" spc="0">
                <a:ln w="0"/>
                <a:solidFill>
                  <a:schemeClr val="tx1"/>
                </a:solidFill>
                <a:effectLst>
                  <a:outerShdw blurRad="38100" dist="19050" dir="2700000" algn="tl" rotWithShape="0">
                    <a:schemeClr val="dk1">
                      <a:alpha val="40000"/>
                    </a:schemeClr>
                  </a:outerShdw>
                </a:effectLst>
              </a:rPr>
              <a:t>กลับหน้าแรก</a:t>
            </a:r>
            <a:r>
              <a:rPr lang="th-TH" sz="1600" b="0" cap="none" spc="0" baseline="0">
                <a:ln w="0"/>
                <a:solidFill>
                  <a:schemeClr val="tx1"/>
                </a:solidFill>
                <a:effectLst>
                  <a:outerShdw blurRad="38100" dist="19050" dir="2700000" algn="tl" rotWithShape="0">
                    <a:schemeClr val="dk1">
                      <a:alpha val="40000"/>
                    </a:schemeClr>
                  </a:outerShdw>
                </a:effectLst>
              </a:rPr>
              <a:t> /</a:t>
            </a:r>
            <a:r>
              <a:rPr lang="en-US" sz="1600" b="0" cap="none" spc="0" baseline="0">
                <a:ln w="0"/>
                <a:solidFill>
                  <a:schemeClr val="tx1"/>
                </a:solidFill>
                <a:effectLst>
                  <a:outerShdw blurRad="38100" dist="19050" dir="2700000" algn="tl" rotWithShape="0">
                    <a:schemeClr val="dk1">
                      <a:alpha val="40000"/>
                    </a:schemeClr>
                  </a:outerShdw>
                </a:effectLst>
              </a:rPr>
              <a:t>Home</a:t>
            </a:r>
            <a:endParaRPr lang="en-US" sz="16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1</xdr:row>
          <xdr:rowOff>0</xdr:rowOff>
        </xdr:from>
        <xdr:to>
          <xdr:col>4</xdr:col>
          <xdr:colOff>1162050</xdr:colOff>
          <xdr:row>1</xdr:row>
          <xdr:rowOff>276225</xdr:rowOff>
        </xdr:to>
        <xdr:sp macro="" textlink="">
          <xdr:nvSpPr>
            <xdr:cNvPr id="45057" name="Scroll Bar 1" hidden="1">
              <a:extLst>
                <a:ext uri="{63B3BB69-23CF-44E3-9099-C40C66FF867C}">
                  <a14:compatExt spid="_x0000_s45057"/>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2</xdr:col>
      <xdr:colOff>9524</xdr:colOff>
      <xdr:row>1</xdr:row>
      <xdr:rowOff>323850</xdr:rowOff>
    </xdr:from>
    <xdr:to>
      <xdr:col>7</xdr:col>
      <xdr:colOff>95249</xdr:colOff>
      <xdr:row>14</xdr:row>
      <xdr:rowOff>104775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561974</xdr:colOff>
      <xdr:row>0</xdr:row>
      <xdr:rowOff>209550</xdr:rowOff>
    </xdr:from>
    <xdr:to>
      <xdr:col>6</xdr:col>
      <xdr:colOff>723899</xdr:colOff>
      <xdr:row>1</xdr:row>
      <xdr:rowOff>266700</xdr:rowOff>
    </xdr:to>
    <xdr:sp macro="" textlink="">
      <xdr:nvSpPr>
        <xdr:cNvPr id="4" name="TextBox 3"/>
        <xdr:cNvSpPr txBox="1"/>
      </xdr:nvSpPr>
      <xdr:spPr>
        <a:xfrm>
          <a:off x="6581774" y="209550"/>
          <a:ext cx="1381125" cy="2952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100"/>
            <a:t>คลิกเลื่อน</a:t>
          </a:r>
          <a:r>
            <a:rPr lang="en-US" sz="1100"/>
            <a:t> Scroll Bar</a:t>
          </a:r>
          <a:endParaRPr lang="th-TH" sz="1100"/>
        </a:p>
      </xdr:txBody>
    </xdr:sp>
    <xdr:clientData/>
  </xdr:twoCellAnchor>
  <xdr:twoCellAnchor>
    <xdr:from>
      <xdr:col>5</xdr:col>
      <xdr:colOff>66675</xdr:colOff>
      <xdr:row>0</xdr:row>
      <xdr:rowOff>219075</xdr:rowOff>
    </xdr:from>
    <xdr:to>
      <xdr:col>5</xdr:col>
      <xdr:colOff>457200</xdr:colOff>
      <xdr:row>1</xdr:row>
      <xdr:rowOff>276225</xdr:rowOff>
    </xdr:to>
    <xdr:sp macro="" textlink="">
      <xdr:nvSpPr>
        <xdr:cNvPr id="5" name="Left Arrow 4"/>
        <xdr:cNvSpPr/>
      </xdr:nvSpPr>
      <xdr:spPr>
        <a:xfrm>
          <a:off x="6086475" y="219075"/>
          <a:ext cx="390525" cy="295275"/>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xdr:clientData/>
  </xdr:twoCellAnchor>
  <xdr:twoCellAnchor>
    <xdr:from>
      <xdr:col>7</xdr:col>
      <xdr:colOff>257175</xdr:colOff>
      <xdr:row>1</xdr:row>
      <xdr:rowOff>266700</xdr:rowOff>
    </xdr:from>
    <xdr:to>
      <xdr:col>9</xdr:col>
      <xdr:colOff>308882</xdr:colOff>
      <xdr:row>4</xdr:row>
      <xdr:rowOff>104775</xdr:rowOff>
    </xdr:to>
    <xdr:grpSp>
      <xdr:nvGrpSpPr>
        <xdr:cNvPr id="6" name="Group 5"/>
        <xdr:cNvGrpSpPr/>
      </xdr:nvGrpSpPr>
      <xdr:grpSpPr>
        <a:xfrm>
          <a:off x="8715375" y="504825"/>
          <a:ext cx="2490107" cy="666750"/>
          <a:chOff x="10123714" y="1265464"/>
          <a:chExt cx="2490107" cy="666750"/>
        </a:xfrm>
      </xdr:grpSpPr>
      <xdr:sp macro="" textlink="">
        <xdr:nvSpPr>
          <xdr:cNvPr id="7" name="Rounded Rectangle 6">
            <a:hlinkClick xmlns:r="http://schemas.openxmlformats.org/officeDocument/2006/relationships" r:id="rId2"/>
          </xdr:cNvPr>
          <xdr:cNvSpPr/>
        </xdr:nvSpPr>
        <xdr:spPr>
          <a:xfrm>
            <a:off x="10123714" y="1265464"/>
            <a:ext cx="2490107" cy="666750"/>
          </a:xfrm>
          <a:prstGeom prst="roundRect">
            <a:avLst/>
          </a:prstGeom>
          <a:solidFill>
            <a:schemeClr val="bg1">
              <a:lumMod val="85000"/>
            </a:schemeClr>
          </a:solidFill>
          <a:ln>
            <a:solidFill>
              <a:schemeClr val="tx1"/>
            </a:solidFill>
          </a:ln>
          <a:effectLst>
            <a:glow rad="127000">
              <a:schemeClr val="accent2">
                <a:lumMod val="60000"/>
                <a:lumOff val="40000"/>
              </a:schemeClr>
            </a:glow>
          </a:effectLst>
          <a:scene3d>
            <a:camera prst="perspectiveRelaxedModerately"/>
            <a:lightRig rig="threePt" dir="t"/>
          </a:scene3d>
          <a:sp3d>
            <a:bevelT prst="slop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xdr:sp macro="" textlink="">
        <xdr:nvSpPr>
          <xdr:cNvPr id="8" name="Rectangle 7"/>
          <xdr:cNvSpPr/>
        </xdr:nvSpPr>
        <xdr:spPr>
          <a:xfrm>
            <a:off x="10411321" y="1408970"/>
            <a:ext cx="1901290" cy="352725"/>
          </a:xfrm>
          <a:prstGeom prst="rect">
            <a:avLst/>
          </a:prstGeom>
          <a:noFill/>
          <a:ln>
            <a:noFill/>
          </a:ln>
        </xdr:spPr>
        <xdr:txBody>
          <a:bodyPr wrap="none" lIns="91440" tIns="45720" rIns="91440" bIns="45720">
            <a:spAutoFit/>
          </a:bodyPr>
          <a:lstStyle/>
          <a:p>
            <a:pPr algn="ctr"/>
            <a:r>
              <a:rPr lang="th-TH" sz="1600" b="0" cap="none" spc="0">
                <a:ln w="0"/>
                <a:solidFill>
                  <a:schemeClr val="tx1"/>
                </a:solidFill>
                <a:effectLst>
                  <a:outerShdw blurRad="38100" dist="19050" dir="2700000" algn="tl" rotWithShape="0">
                    <a:schemeClr val="dk1">
                      <a:alpha val="40000"/>
                    </a:schemeClr>
                  </a:outerShdw>
                </a:effectLst>
              </a:rPr>
              <a:t>กลับหน้าแรก</a:t>
            </a:r>
            <a:r>
              <a:rPr lang="th-TH" sz="1600" b="0" cap="none" spc="0" baseline="0">
                <a:ln w="0"/>
                <a:solidFill>
                  <a:schemeClr val="tx1"/>
                </a:solidFill>
                <a:effectLst>
                  <a:outerShdw blurRad="38100" dist="19050" dir="2700000" algn="tl" rotWithShape="0">
                    <a:schemeClr val="dk1">
                      <a:alpha val="40000"/>
                    </a:schemeClr>
                  </a:outerShdw>
                </a:effectLst>
              </a:rPr>
              <a:t> /</a:t>
            </a:r>
            <a:r>
              <a:rPr lang="en-US" sz="1600" b="0" cap="none" spc="0" baseline="0">
                <a:ln w="0"/>
                <a:solidFill>
                  <a:schemeClr val="tx1"/>
                </a:solidFill>
                <a:effectLst>
                  <a:outerShdw blurRad="38100" dist="19050" dir="2700000" algn="tl" rotWithShape="0">
                    <a:schemeClr val="dk1">
                      <a:alpha val="40000"/>
                    </a:schemeClr>
                  </a:outerShdw>
                </a:effectLst>
              </a:rPr>
              <a:t>Home</a:t>
            </a:r>
            <a:endParaRPr lang="en-US" sz="16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2</xdr:row>
          <xdr:rowOff>142875</xdr:rowOff>
        </xdr:from>
        <xdr:to>
          <xdr:col>5</xdr:col>
          <xdr:colOff>57150</xdr:colOff>
          <xdr:row>3</xdr:row>
          <xdr:rowOff>180975</xdr:rowOff>
        </xdr:to>
        <xdr:sp macro="" textlink="">
          <xdr:nvSpPr>
            <xdr:cNvPr id="47105" name="Scroll Bar 1" hidden="1">
              <a:extLst>
                <a:ext uri="{63B3BB69-23CF-44E3-9099-C40C66FF867C}">
                  <a14:compatExt spid="_x0000_s47105"/>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xdr:col>
      <xdr:colOff>1695448</xdr:colOff>
      <xdr:row>7</xdr:row>
      <xdr:rowOff>95250</xdr:rowOff>
    </xdr:from>
    <xdr:to>
      <xdr:col>9</xdr:col>
      <xdr:colOff>523875</xdr:colOff>
      <xdr:row>17</xdr:row>
      <xdr:rowOff>123825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733425</xdr:colOff>
      <xdr:row>1</xdr:row>
      <xdr:rowOff>209550</xdr:rowOff>
    </xdr:from>
    <xdr:to>
      <xdr:col>10</xdr:col>
      <xdr:colOff>609600</xdr:colOff>
      <xdr:row>3</xdr:row>
      <xdr:rowOff>209550</xdr:rowOff>
    </xdr:to>
    <xdr:sp macro="" textlink="">
      <xdr:nvSpPr>
        <xdr:cNvPr id="4" name="TextBox 3"/>
        <xdr:cNvSpPr txBox="1"/>
      </xdr:nvSpPr>
      <xdr:spPr>
        <a:xfrm>
          <a:off x="4829175" y="447675"/>
          <a:ext cx="3590925" cy="4762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100"/>
            <a:t>คลิกเลื่อน</a:t>
          </a:r>
          <a:r>
            <a:rPr lang="en-US" sz="1100" baseline="0"/>
            <a:t> Scroll Bar</a:t>
          </a:r>
          <a:r>
            <a:rPr lang="th-TH" sz="1100" baseline="0"/>
            <a:t> --</a:t>
          </a:r>
          <a:r>
            <a:rPr lang="en-US" sz="1100" baseline="0"/>
            <a:t> </a:t>
          </a:r>
          <a:r>
            <a:rPr lang="th-TH" sz="1100" baseline="0"/>
            <a:t>นำข้อมูล หลายๆปี มาแสดงเป็นรายปี </a:t>
          </a:r>
          <a:r>
            <a:rPr lang="en-US" sz="1100" baseline="0"/>
            <a:t>(</a:t>
          </a:r>
          <a:r>
            <a:rPr lang="th-TH" sz="1100" baseline="0"/>
            <a:t>12 เดือน</a:t>
          </a:r>
          <a:r>
            <a:rPr lang="en-US" sz="1100" baseline="0"/>
            <a:t>)</a:t>
          </a:r>
          <a:endParaRPr lang="th-TH" sz="1100"/>
        </a:p>
      </xdr:txBody>
    </xdr:sp>
    <xdr:clientData/>
  </xdr:twoCellAnchor>
  <xdr:twoCellAnchor>
    <xdr:from>
      <xdr:col>5</xdr:col>
      <xdr:colOff>209550</xdr:colOff>
      <xdr:row>2</xdr:row>
      <xdr:rowOff>104775</xdr:rowOff>
    </xdr:from>
    <xdr:to>
      <xdr:col>5</xdr:col>
      <xdr:colOff>581025</xdr:colOff>
      <xdr:row>3</xdr:row>
      <xdr:rowOff>190500</xdr:rowOff>
    </xdr:to>
    <xdr:sp macro="" textlink="">
      <xdr:nvSpPr>
        <xdr:cNvPr id="5" name="Left Arrow 4"/>
        <xdr:cNvSpPr/>
      </xdr:nvSpPr>
      <xdr:spPr>
        <a:xfrm>
          <a:off x="4305300" y="581025"/>
          <a:ext cx="371475" cy="323850"/>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xdr:clientData/>
  </xdr:twoCellAnchor>
  <xdr:twoCellAnchor>
    <xdr:from>
      <xdr:col>10</xdr:col>
      <xdr:colOff>0</xdr:colOff>
      <xdr:row>6</xdr:row>
      <xdr:rowOff>57150</xdr:rowOff>
    </xdr:from>
    <xdr:to>
      <xdr:col>13</xdr:col>
      <xdr:colOff>266700</xdr:colOff>
      <xdr:row>7</xdr:row>
      <xdr:rowOff>95250</xdr:rowOff>
    </xdr:to>
    <xdr:sp macro="" textlink="">
      <xdr:nvSpPr>
        <xdr:cNvPr id="6" name="TextBox 5"/>
        <xdr:cNvSpPr txBox="1"/>
      </xdr:nvSpPr>
      <xdr:spPr>
        <a:xfrm>
          <a:off x="7810500" y="1485900"/>
          <a:ext cx="2495550" cy="2762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100"/>
            <a:t>สังเกตุการเปลี่ยนของ</a:t>
          </a:r>
          <a:r>
            <a:rPr lang="en-US" sz="1100"/>
            <a:t> Column Sparkline</a:t>
          </a:r>
          <a:endParaRPr lang="th-TH" sz="1100"/>
        </a:p>
      </xdr:txBody>
    </xdr:sp>
    <xdr:clientData/>
  </xdr:twoCellAnchor>
  <xdr:twoCellAnchor>
    <xdr:from>
      <xdr:col>9</xdr:col>
      <xdr:colOff>171450</xdr:colOff>
      <xdr:row>6</xdr:row>
      <xdr:rowOff>0</xdr:rowOff>
    </xdr:from>
    <xdr:to>
      <xdr:col>9</xdr:col>
      <xdr:colOff>542925</xdr:colOff>
      <xdr:row>7</xdr:row>
      <xdr:rowOff>85725</xdr:rowOff>
    </xdr:to>
    <xdr:sp macro="" textlink="">
      <xdr:nvSpPr>
        <xdr:cNvPr id="7" name="Left Arrow 6"/>
        <xdr:cNvSpPr/>
      </xdr:nvSpPr>
      <xdr:spPr>
        <a:xfrm>
          <a:off x="7239000" y="1428750"/>
          <a:ext cx="371475" cy="323850"/>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xdr:clientData/>
  </xdr:twoCellAnchor>
  <xdr:twoCellAnchor>
    <xdr:from>
      <xdr:col>10</xdr:col>
      <xdr:colOff>95250</xdr:colOff>
      <xdr:row>8</xdr:row>
      <xdr:rowOff>114300</xdr:rowOff>
    </xdr:from>
    <xdr:to>
      <xdr:col>13</xdr:col>
      <xdr:colOff>356507</xdr:colOff>
      <xdr:row>11</xdr:row>
      <xdr:rowOff>66675</xdr:rowOff>
    </xdr:to>
    <xdr:grpSp>
      <xdr:nvGrpSpPr>
        <xdr:cNvPr id="8" name="Group 7"/>
        <xdr:cNvGrpSpPr/>
      </xdr:nvGrpSpPr>
      <xdr:grpSpPr>
        <a:xfrm>
          <a:off x="7905750" y="2019300"/>
          <a:ext cx="2490107" cy="666750"/>
          <a:chOff x="10123714" y="1265464"/>
          <a:chExt cx="2490107" cy="666750"/>
        </a:xfrm>
      </xdr:grpSpPr>
      <xdr:sp macro="" textlink="">
        <xdr:nvSpPr>
          <xdr:cNvPr id="9" name="Rounded Rectangle 8">
            <a:hlinkClick xmlns:r="http://schemas.openxmlformats.org/officeDocument/2006/relationships" r:id="rId2"/>
          </xdr:cNvPr>
          <xdr:cNvSpPr/>
        </xdr:nvSpPr>
        <xdr:spPr>
          <a:xfrm>
            <a:off x="10123714" y="1265464"/>
            <a:ext cx="2490107" cy="666750"/>
          </a:xfrm>
          <a:prstGeom prst="roundRect">
            <a:avLst/>
          </a:prstGeom>
          <a:solidFill>
            <a:schemeClr val="bg1">
              <a:lumMod val="85000"/>
            </a:schemeClr>
          </a:solidFill>
          <a:ln>
            <a:solidFill>
              <a:schemeClr val="tx1"/>
            </a:solidFill>
          </a:ln>
          <a:effectLst>
            <a:glow rad="127000">
              <a:schemeClr val="accent2">
                <a:lumMod val="60000"/>
                <a:lumOff val="40000"/>
              </a:schemeClr>
            </a:glow>
          </a:effectLst>
          <a:scene3d>
            <a:camera prst="perspectiveRelaxedModerately"/>
            <a:lightRig rig="threePt" dir="t"/>
          </a:scene3d>
          <a:sp3d>
            <a:bevelT prst="slop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xdr:sp macro="" textlink="">
        <xdr:nvSpPr>
          <xdr:cNvPr id="10" name="Rectangle 9"/>
          <xdr:cNvSpPr/>
        </xdr:nvSpPr>
        <xdr:spPr>
          <a:xfrm>
            <a:off x="10411321" y="1408970"/>
            <a:ext cx="1901290" cy="352725"/>
          </a:xfrm>
          <a:prstGeom prst="rect">
            <a:avLst/>
          </a:prstGeom>
          <a:noFill/>
          <a:ln>
            <a:noFill/>
          </a:ln>
        </xdr:spPr>
        <xdr:txBody>
          <a:bodyPr wrap="none" lIns="91440" tIns="45720" rIns="91440" bIns="45720">
            <a:spAutoFit/>
          </a:bodyPr>
          <a:lstStyle/>
          <a:p>
            <a:pPr algn="ctr"/>
            <a:r>
              <a:rPr lang="th-TH" sz="1600" b="0" cap="none" spc="0">
                <a:ln w="0"/>
                <a:solidFill>
                  <a:schemeClr val="tx1"/>
                </a:solidFill>
                <a:effectLst>
                  <a:outerShdw blurRad="38100" dist="19050" dir="2700000" algn="tl" rotWithShape="0">
                    <a:schemeClr val="dk1">
                      <a:alpha val="40000"/>
                    </a:schemeClr>
                  </a:outerShdw>
                </a:effectLst>
              </a:rPr>
              <a:t>กลับหน้าแรก</a:t>
            </a:r>
            <a:r>
              <a:rPr lang="th-TH" sz="1600" b="0" cap="none" spc="0" baseline="0">
                <a:ln w="0"/>
                <a:solidFill>
                  <a:schemeClr val="tx1"/>
                </a:solidFill>
                <a:effectLst>
                  <a:outerShdw blurRad="38100" dist="19050" dir="2700000" algn="tl" rotWithShape="0">
                    <a:schemeClr val="dk1">
                      <a:alpha val="40000"/>
                    </a:schemeClr>
                  </a:outerShdw>
                </a:effectLst>
              </a:rPr>
              <a:t> /</a:t>
            </a:r>
            <a:r>
              <a:rPr lang="en-US" sz="1600" b="0" cap="none" spc="0" baseline="0">
                <a:ln w="0"/>
                <a:solidFill>
                  <a:schemeClr val="tx1"/>
                </a:solidFill>
                <a:effectLst>
                  <a:outerShdw blurRad="38100" dist="19050" dir="2700000" algn="tl" rotWithShape="0">
                    <a:schemeClr val="dk1">
                      <a:alpha val="40000"/>
                    </a:schemeClr>
                  </a:outerShdw>
                </a:effectLst>
              </a:rPr>
              <a:t>Home</a:t>
            </a:r>
            <a:endParaRPr lang="en-US" sz="16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7</xdr:col>
      <xdr:colOff>47625</xdr:colOff>
      <xdr:row>1</xdr:row>
      <xdr:rowOff>285750</xdr:rowOff>
    </xdr:from>
    <xdr:to>
      <xdr:col>10</xdr:col>
      <xdr:colOff>619125</xdr:colOff>
      <xdr:row>9</xdr:row>
      <xdr:rowOff>228600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923925</xdr:colOff>
      <xdr:row>2</xdr:row>
      <xdr:rowOff>28575</xdr:rowOff>
    </xdr:from>
    <xdr:to>
      <xdr:col>15</xdr:col>
      <xdr:colOff>9525</xdr:colOff>
      <xdr:row>9</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276225</xdr:colOff>
      <xdr:row>0</xdr:row>
      <xdr:rowOff>257175</xdr:rowOff>
    </xdr:from>
    <xdr:to>
      <xdr:col>7</xdr:col>
      <xdr:colOff>657225</xdr:colOff>
      <xdr:row>1</xdr:row>
      <xdr:rowOff>247650</xdr:rowOff>
    </xdr:to>
    <xdr:sp macro="" textlink="">
      <xdr:nvSpPr>
        <xdr:cNvPr id="4" name="Left Arrow 3"/>
        <xdr:cNvSpPr/>
      </xdr:nvSpPr>
      <xdr:spPr>
        <a:xfrm>
          <a:off x="2133600" y="257175"/>
          <a:ext cx="381000" cy="28575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xdr:clientData/>
  </xdr:twoCellAnchor>
  <xdr:twoCellAnchor>
    <xdr:from>
      <xdr:col>10</xdr:col>
      <xdr:colOff>504825</xdr:colOff>
      <xdr:row>0</xdr:row>
      <xdr:rowOff>276225</xdr:rowOff>
    </xdr:from>
    <xdr:to>
      <xdr:col>10</xdr:col>
      <xdr:colOff>876300</xdr:colOff>
      <xdr:row>1</xdr:row>
      <xdr:rowOff>285750</xdr:rowOff>
    </xdr:to>
    <xdr:sp macro="" textlink="">
      <xdr:nvSpPr>
        <xdr:cNvPr id="5" name="Right Arrow 4"/>
        <xdr:cNvSpPr/>
      </xdr:nvSpPr>
      <xdr:spPr>
        <a:xfrm>
          <a:off x="6019800" y="276225"/>
          <a:ext cx="371475" cy="304800"/>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xdr:clientData/>
  </xdr:twoCellAnchor>
  <xdr:twoCellAnchor>
    <xdr:from>
      <xdr:col>7</xdr:col>
      <xdr:colOff>942975</xdr:colOff>
      <xdr:row>0</xdr:row>
      <xdr:rowOff>76201</xdr:rowOff>
    </xdr:from>
    <xdr:to>
      <xdr:col>8</xdr:col>
      <xdr:colOff>495301</xdr:colOff>
      <xdr:row>1</xdr:row>
      <xdr:rowOff>247650</xdr:rowOff>
    </xdr:to>
    <xdr:sp macro="" textlink="">
      <xdr:nvSpPr>
        <xdr:cNvPr id="6" name="TextBox 5"/>
        <xdr:cNvSpPr txBox="1"/>
      </xdr:nvSpPr>
      <xdr:spPr>
        <a:xfrm>
          <a:off x="2800350" y="76201"/>
          <a:ext cx="771526" cy="46672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100"/>
            <a:t>คลิกเลือก</a:t>
          </a:r>
          <a:r>
            <a:rPr lang="en-US" sz="1100"/>
            <a:t> Category</a:t>
          </a:r>
          <a:endParaRPr lang="th-TH" sz="1100"/>
        </a:p>
      </xdr:txBody>
    </xdr:sp>
    <xdr:clientData/>
  </xdr:twoCellAnchor>
  <xdr:twoCellAnchor>
    <xdr:from>
      <xdr:col>9</xdr:col>
      <xdr:colOff>800100</xdr:colOff>
      <xdr:row>0</xdr:row>
      <xdr:rowOff>47625</xdr:rowOff>
    </xdr:from>
    <xdr:to>
      <xdr:col>10</xdr:col>
      <xdr:colOff>352426</xdr:colOff>
      <xdr:row>1</xdr:row>
      <xdr:rowOff>219074</xdr:rowOff>
    </xdr:to>
    <xdr:sp macro="" textlink="">
      <xdr:nvSpPr>
        <xdr:cNvPr id="7" name="TextBox 6"/>
        <xdr:cNvSpPr txBox="1"/>
      </xdr:nvSpPr>
      <xdr:spPr>
        <a:xfrm>
          <a:off x="5095875" y="47625"/>
          <a:ext cx="771526" cy="46672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100"/>
            <a:t>คลิกเลือก</a:t>
          </a:r>
          <a:r>
            <a:rPr lang="en-US" sz="1100"/>
            <a:t> Year</a:t>
          </a:r>
          <a:endParaRPr lang="th-TH" sz="1100"/>
        </a:p>
      </xdr:txBody>
    </xdr:sp>
    <xdr:clientData/>
  </xdr:twoCellAnchor>
  <xdr:twoCellAnchor>
    <xdr:from>
      <xdr:col>7</xdr:col>
      <xdr:colOff>85725</xdr:colOff>
      <xdr:row>9</xdr:row>
      <xdr:rowOff>266700</xdr:rowOff>
    </xdr:from>
    <xdr:to>
      <xdr:col>9</xdr:col>
      <xdr:colOff>137432</xdr:colOff>
      <xdr:row>12</xdr:row>
      <xdr:rowOff>47625</xdr:rowOff>
    </xdr:to>
    <xdr:grpSp>
      <xdr:nvGrpSpPr>
        <xdr:cNvPr id="8" name="Group 7"/>
        <xdr:cNvGrpSpPr/>
      </xdr:nvGrpSpPr>
      <xdr:grpSpPr>
        <a:xfrm>
          <a:off x="1943100" y="2924175"/>
          <a:ext cx="2490107" cy="666750"/>
          <a:chOff x="10123714" y="1265464"/>
          <a:chExt cx="2490107" cy="666750"/>
        </a:xfrm>
      </xdr:grpSpPr>
      <xdr:sp macro="" textlink="">
        <xdr:nvSpPr>
          <xdr:cNvPr id="9" name="Rounded Rectangle 8">
            <a:hlinkClick xmlns:r="http://schemas.openxmlformats.org/officeDocument/2006/relationships" r:id="rId3"/>
          </xdr:cNvPr>
          <xdr:cNvSpPr/>
        </xdr:nvSpPr>
        <xdr:spPr>
          <a:xfrm>
            <a:off x="10123714" y="1265464"/>
            <a:ext cx="2490107" cy="666750"/>
          </a:xfrm>
          <a:prstGeom prst="roundRect">
            <a:avLst/>
          </a:prstGeom>
          <a:solidFill>
            <a:schemeClr val="bg1">
              <a:lumMod val="85000"/>
            </a:schemeClr>
          </a:solidFill>
          <a:ln>
            <a:solidFill>
              <a:schemeClr val="tx1"/>
            </a:solidFill>
          </a:ln>
          <a:effectLst>
            <a:glow rad="127000">
              <a:schemeClr val="accent2">
                <a:lumMod val="60000"/>
                <a:lumOff val="40000"/>
              </a:schemeClr>
            </a:glow>
          </a:effectLst>
          <a:scene3d>
            <a:camera prst="perspectiveRelaxedModerately"/>
            <a:lightRig rig="threePt" dir="t"/>
          </a:scene3d>
          <a:sp3d>
            <a:bevelT prst="slop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xdr:sp macro="" textlink="">
        <xdr:nvSpPr>
          <xdr:cNvPr id="10" name="Rectangle 9"/>
          <xdr:cNvSpPr/>
        </xdr:nvSpPr>
        <xdr:spPr>
          <a:xfrm>
            <a:off x="10411321" y="1408970"/>
            <a:ext cx="1901290" cy="352725"/>
          </a:xfrm>
          <a:prstGeom prst="rect">
            <a:avLst/>
          </a:prstGeom>
          <a:noFill/>
          <a:ln>
            <a:noFill/>
          </a:ln>
        </xdr:spPr>
        <xdr:txBody>
          <a:bodyPr wrap="none" lIns="91440" tIns="45720" rIns="91440" bIns="45720">
            <a:spAutoFit/>
          </a:bodyPr>
          <a:lstStyle/>
          <a:p>
            <a:pPr algn="ctr"/>
            <a:r>
              <a:rPr lang="th-TH" sz="1600" b="0" cap="none" spc="0">
                <a:ln w="0"/>
                <a:solidFill>
                  <a:schemeClr val="tx1"/>
                </a:solidFill>
                <a:effectLst>
                  <a:outerShdw blurRad="38100" dist="19050" dir="2700000" algn="tl" rotWithShape="0">
                    <a:schemeClr val="dk1">
                      <a:alpha val="40000"/>
                    </a:schemeClr>
                  </a:outerShdw>
                </a:effectLst>
              </a:rPr>
              <a:t>กลับหน้าแรก</a:t>
            </a:r>
            <a:r>
              <a:rPr lang="th-TH" sz="1600" b="0" cap="none" spc="0" baseline="0">
                <a:ln w="0"/>
                <a:solidFill>
                  <a:schemeClr val="tx1"/>
                </a:solidFill>
                <a:effectLst>
                  <a:outerShdw blurRad="38100" dist="19050" dir="2700000" algn="tl" rotWithShape="0">
                    <a:schemeClr val="dk1">
                      <a:alpha val="40000"/>
                    </a:schemeClr>
                  </a:outerShdw>
                </a:effectLst>
              </a:rPr>
              <a:t> /</a:t>
            </a:r>
            <a:r>
              <a:rPr lang="en-US" sz="1600" b="0" cap="none" spc="0" baseline="0">
                <a:ln w="0"/>
                <a:solidFill>
                  <a:schemeClr val="tx1"/>
                </a:solidFill>
                <a:effectLst>
                  <a:outerShdw blurRad="38100" dist="19050" dir="2700000" algn="tl" rotWithShape="0">
                    <a:schemeClr val="dk1">
                      <a:alpha val="40000"/>
                    </a:schemeClr>
                  </a:outerShdw>
                </a:effectLst>
              </a:rPr>
              <a:t>Home</a:t>
            </a:r>
            <a:endParaRPr lang="en-US" sz="16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2</xdr:col>
      <xdr:colOff>104775</xdr:colOff>
      <xdr:row>0</xdr:row>
      <xdr:rowOff>161925</xdr:rowOff>
    </xdr:from>
    <xdr:to>
      <xdr:col>5</xdr:col>
      <xdr:colOff>514350</xdr:colOff>
      <xdr:row>1</xdr:row>
      <xdr:rowOff>180975</xdr:rowOff>
    </xdr:to>
    <xdr:grpSp>
      <xdr:nvGrpSpPr>
        <xdr:cNvPr id="2" name="Group 1"/>
        <xdr:cNvGrpSpPr/>
      </xdr:nvGrpSpPr>
      <xdr:grpSpPr>
        <a:xfrm>
          <a:off x="104775" y="161925"/>
          <a:ext cx="2876550" cy="257175"/>
          <a:chOff x="2705100" y="276225"/>
          <a:chExt cx="2771775" cy="257175"/>
        </a:xfrm>
      </xdr:grpSpPr>
      <xdr:sp macro="" textlink="">
        <xdr:nvSpPr>
          <xdr:cNvPr id="3" name="Rounded Rectangle 2"/>
          <xdr:cNvSpPr/>
        </xdr:nvSpPr>
        <xdr:spPr>
          <a:xfrm>
            <a:off x="2705100" y="276225"/>
            <a:ext cx="2771775" cy="257175"/>
          </a:xfrm>
          <a:prstGeom prst="roundRect">
            <a:avLst/>
          </a:prstGeom>
          <a:solidFill>
            <a:schemeClr val="accent4">
              <a:lumMod val="40000"/>
              <a:lumOff val="60000"/>
            </a:schemeClr>
          </a:solidFill>
          <a:ln>
            <a:noFill/>
          </a:ln>
          <a:effectLst>
            <a:glow rad="139700">
              <a:schemeClr val="accent2">
                <a:satMod val="175000"/>
                <a:alpha val="40000"/>
              </a:schemeClr>
            </a:glow>
            <a:outerShdw blurRad="50800" dist="38100" dir="16200000" rotWithShape="0">
              <a:prstClr val="black">
                <a:alpha val="40000"/>
              </a:prstClr>
            </a:outerShdw>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mc:AlternateContent xmlns:mc="http://schemas.openxmlformats.org/markup-compatibility/2006">
        <mc:Choice xmlns:a14="http://schemas.microsoft.com/office/drawing/2010/main" Requires="a14">
          <xdr:sp macro="" textlink="">
            <xdr:nvSpPr>
              <xdr:cNvPr id="52225" name="Option Button 1" hidden="1">
                <a:extLst>
                  <a:ext uri="{63B3BB69-23CF-44E3-9099-C40C66FF867C}">
                    <a14:compatExt spid="_x0000_s52225"/>
                  </a:ext>
                </a:extLst>
              </xdr:cNvPr>
              <xdr:cNvSpPr/>
            </xdr:nvSpPr>
            <xdr:spPr bwMode="auto">
              <a:xfrm>
                <a:off x="2809875" y="295275"/>
                <a:ext cx="4953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h-TH" sz="800" b="0" i="0" u="none" strike="noStrike" baseline="0">
                    <a:solidFill>
                      <a:srgbClr val="000000"/>
                    </a:solidFill>
                    <a:latin typeface="Segoe UI"/>
                    <a:ea typeface="Segoe UI"/>
                    <a:cs typeface="Segoe UI"/>
                  </a:rPr>
                  <a:t>2015</a:t>
                </a:r>
              </a:p>
            </xdr:txBody>
          </xdr:sp>
        </mc:Choice>
        <mc:Fallback/>
      </mc:AlternateContent>
      <mc:AlternateContent xmlns:mc="http://schemas.openxmlformats.org/markup-compatibility/2006">
        <mc:Choice xmlns:a14="http://schemas.microsoft.com/office/drawing/2010/main" Requires="a14">
          <xdr:sp macro="" textlink="">
            <xdr:nvSpPr>
              <xdr:cNvPr id="52226" name="Option Button 2" hidden="1">
                <a:extLst>
                  <a:ext uri="{63B3BB69-23CF-44E3-9099-C40C66FF867C}">
                    <a14:compatExt spid="_x0000_s52226"/>
                  </a:ext>
                </a:extLst>
              </xdr:cNvPr>
              <xdr:cNvSpPr/>
            </xdr:nvSpPr>
            <xdr:spPr bwMode="auto">
              <a:xfrm>
                <a:off x="3314700" y="285750"/>
                <a:ext cx="4953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h-TH" sz="800" b="0" i="0" u="none" strike="noStrike" baseline="0">
                    <a:solidFill>
                      <a:srgbClr val="000000"/>
                    </a:solidFill>
                    <a:latin typeface="Segoe UI"/>
                    <a:ea typeface="Segoe UI"/>
                    <a:cs typeface="Segoe UI"/>
                  </a:rPr>
                  <a:t>2016</a:t>
                </a:r>
              </a:p>
            </xdr:txBody>
          </xdr:sp>
        </mc:Choice>
        <mc:Fallback/>
      </mc:AlternateContent>
      <mc:AlternateContent xmlns:mc="http://schemas.openxmlformats.org/markup-compatibility/2006">
        <mc:Choice xmlns:a14="http://schemas.microsoft.com/office/drawing/2010/main" Requires="a14">
          <xdr:sp macro="" textlink="">
            <xdr:nvSpPr>
              <xdr:cNvPr id="52227" name="Option Button 3" hidden="1">
                <a:extLst>
                  <a:ext uri="{63B3BB69-23CF-44E3-9099-C40C66FF867C}">
                    <a14:compatExt spid="_x0000_s52227"/>
                  </a:ext>
                </a:extLst>
              </xdr:cNvPr>
              <xdr:cNvSpPr/>
            </xdr:nvSpPr>
            <xdr:spPr bwMode="auto">
              <a:xfrm>
                <a:off x="3857625" y="285750"/>
                <a:ext cx="4953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h-TH" sz="800" b="0" i="0" u="none" strike="noStrike" baseline="0">
                    <a:solidFill>
                      <a:srgbClr val="000000"/>
                    </a:solidFill>
                    <a:latin typeface="Segoe UI"/>
                    <a:ea typeface="Segoe UI"/>
                    <a:cs typeface="Segoe UI"/>
                  </a:rPr>
                  <a:t>2017</a:t>
                </a:r>
              </a:p>
            </xdr:txBody>
          </xdr:sp>
        </mc:Choice>
        <mc:Fallback/>
      </mc:AlternateContent>
      <mc:AlternateContent xmlns:mc="http://schemas.openxmlformats.org/markup-compatibility/2006">
        <mc:Choice xmlns:a14="http://schemas.microsoft.com/office/drawing/2010/main" Requires="a14">
          <xdr:sp macro="" textlink="">
            <xdr:nvSpPr>
              <xdr:cNvPr id="52228" name="Option Button 4" hidden="1">
                <a:extLst>
                  <a:ext uri="{63B3BB69-23CF-44E3-9099-C40C66FF867C}">
                    <a14:compatExt spid="_x0000_s52228"/>
                  </a:ext>
                </a:extLst>
              </xdr:cNvPr>
              <xdr:cNvSpPr/>
            </xdr:nvSpPr>
            <xdr:spPr bwMode="auto">
              <a:xfrm>
                <a:off x="4371975" y="285750"/>
                <a:ext cx="4953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h-TH" sz="800" b="0" i="0" u="none" strike="noStrike" baseline="0">
                    <a:solidFill>
                      <a:srgbClr val="000000"/>
                    </a:solidFill>
                    <a:latin typeface="Segoe UI"/>
                    <a:ea typeface="Segoe UI"/>
                    <a:cs typeface="Segoe UI"/>
                  </a:rPr>
                  <a:t>2018</a:t>
                </a:r>
              </a:p>
            </xdr:txBody>
          </xdr:sp>
        </mc:Choice>
        <mc:Fallback/>
      </mc:AlternateContent>
      <mc:AlternateContent xmlns:mc="http://schemas.openxmlformats.org/markup-compatibility/2006">
        <mc:Choice xmlns:a14="http://schemas.microsoft.com/office/drawing/2010/main" Requires="a14">
          <xdr:sp macro="" textlink="">
            <xdr:nvSpPr>
              <xdr:cNvPr id="52229" name="Option Button 5" hidden="1">
                <a:extLst>
                  <a:ext uri="{63B3BB69-23CF-44E3-9099-C40C66FF867C}">
                    <a14:compatExt spid="_x0000_s52229"/>
                  </a:ext>
                </a:extLst>
              </xdr:cNvPr>
              <xdr:cNvSpPr/>
            </xdr:nvSpPr>
            <xdr:spPr bwMode="auto">
              <a:xfrm>
                <a:off x="4895850" y="285750"/>
                <a:ext cx="4953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h-TH" sz="800" b="0" i="0" u="none" strike="noStrike" baseline="0">
                    <a:solidFill>
                      <a:srgbClr val="000000"/>
                    </a:solidFill>
                    <a:latin typeface="Segoe UI"/>
                    <a:ea typeface="Segoe UI"/>
                    <a:cs typeface="Segoe UI"/>
                  </a:rPr>
                  <a:t>2019</a:t>
                </a:r>
              </a:p>
            </xdr:txBody>
          </xdr:sp>
        </mc:Choice>
        <mc:Fallback/>
      </mc:AlternateContent>
    </xdr:grpSp>
    <xdr:clientData/>
  </xdr:twoCellAnchor>
  <xdr:twoCellAnchor>
    <xdr:from>
      <xdr:col>5</xdr:col>
      <xdr:colOff>47624</xdr:colOff>
      <xdr:row>3</xdr:row>
      <xdr:rowOff>142875</xdr:rowOff>
    </xdr:from>
    <xdr:to>
      <xdr:col>10</xdr:col>
      <xdr:colOff>781049</xdr:colOff>
      <xdr:row>15</xdr:row>
      <xdr:rowOff>28575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1114425</xdr:colOff>
      <xdr:row>0</xdr:row>
      <xdr:rowOff>133350</xdr:rowOff>
    </xdr:from>
    <xdr:to>
      <xdr:col>6</xdr:col>
      <xdr:colOff>828675</xdr:colOff>
      <xdr:row>2</xdr:row>
      <xdr:rowOff>28575</xdr:rowOff>
    </xdr:to>
    <xdr:sp macro="" textlink="">
      <xdr:nvSpPr>
        <xdr:cNvPr id="4" name="TextBox 3"/>
        <xdr:cNvSpPr txBox="1"/>
      </xdr:nvSpPr>
      <xdr:spPr>
        <a:xfrm>
          <a:off x="3581400" y="133350"/>
          <a:ext cx="933450" cy="3714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100"/>
            <a:t>คลิกเลือกปี</a:t>
          </a:r>
        </a:p>
      </xdr:txBody>
    </xdr:sp>
    <xdr:clientData/>
  </xdr:twoCellAnchor>
  <xdr:twoCellAnchor>
    <xdr:from>
      <xdr:col>5</xdr:col>
      <xdr:colOff>628650</xdr:colOff>
      <xdr:row>0</xdr:row>
      <xdr:rowOff>142875</xdr:rowOff>
    </xdr:from>
    <xdr:to>
      <xdr:col>5</xdr:col>
      <xdr:colOff>1019175</xdr:colOff>
      <xdr:row>2</xdr:row>
      <xdr:rowOff>38100</xdr:rowOff>
    </xdr:to>
    <xdr:sp macro="" textlink="">
      <xdr:nvSpPr>
        <xdr:cNvPr id="5" name="Left Arrow 4"/>
        <xdr:cNvSpPr/>
      </xdr:nvSpPr>
      <xdr:spPr>
        <a:xfrm>
          <a:off x="3095625" y="142875"/>
          <a:ext cx="390525" cy="3714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xdr:clientData/>
  </xdr:twoCellAnchor>
  <xdr:twoCellAnchor>
    <xdr:from>
      <xdr:col>8</xdr:col>
      <xdr:colOff>628650</xdr:colOff>
      <xdr:row>0</xdr:row>
      <xdr:rowOff>0</xdr:rowOff>
    </xdr:from>
    <xdr:to>
      <xdr:col>10</xdr:col>
      <xdr:colOff>680357</xdr:colOff>
      <xdr:row>2</xdr:row>
      <xdr:rowOff>219075</xdr:rowOff>
    </xdr:to>
    <xdr:grpSp>
      <xdr:nvGrpSpPr>
        <xdr:cNvPr id="12" name="Group 11"/>
        <xdr:cNvGrpSpPr/>
      </xdr:nvGrpSpPr>
      <xdr:grpSpPr>
        <a:xfrm>
          <a:off x="6753225" y="0"/>
          <a:ext cx="2490107" cy="695325"/>
          <a:chOff x="10123714" y="1265464"/>
          <a:chExt cx="2490107" cy="666750"/>
        </a:xfrm>
      </xdr:grpSpPr>
      <xdr:sp macro="" textlink="">
        <xdr:nvSpPr>
          <xdr:cNvPr id="13" name="Rounded Rectangle 12">
            <a:hlinkClick xmlns:r="http://schemas.openxmlformats.org/officeDocument/2006/relationships" r:id="rId2"/>
          </xdr:cNvPr>
          <xdr:cNvSpPr/>
        </xdr:nvSpPr>
        <xdr:spPr>
          <a:xfrm>
            <a:off x="10123714" y="1265464"/>
            <a:ext cx="2490107" cy="666750"/>
          </a:xfrm>
          <a:prstGeom prst="roundRect">
            <a:avLst/>
          </a:prstGeom>
          <a:solidFill>
            <a:schemeClr val="bg1">
              <a:lumMod val="85000"/>
            </a:schemeClr>
          </a:solidFill>
          <a:ln>
            <a:solidFill>
              <a:schemeClr val="tx1"/>
            </a:solidFill>
          </a:ln>
          <a:effectLst>
            <a:glow rad="127000">
              <a:schemeClr val="accent2">
                <a:lumMod val="60000"/>
                <a:lumOff val="40000"/>
              </a:schemeClr>
            </a:glow>
          </a:effectLst>
          <a:scene3d>
            <a:camera prst="perspectiveRelaxedModerately"/>
            <a:lightRig rig="threePt" dir="t"/>
          </a:scene3d>
          <a:sp3d>
            <a:bevelT prst="slop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xdr:sp macro="" textlink="">
        <xdr:nvSpPr>
          <xdr:cNvPr id="14" name="Rectangle 13"/>
          <xdr:cNvSpPr/>
        </xdr:nvSpPr>
        <xdr:spPr>
          <a:xfrm>
            <a:off x="10411321" y="1408970"/>
            <a:ext cx="1901290" cy="352725"/>
          </a:xfrm>
          <a:prstGeom prst="rect">
            <a:avLst/>
          </a:prstGeom>
          <a:noFill/>
          <a:ln>
            <a:noFill/>
          </a:ln>
        </xdr:spPr>
        <xdr:txBody>
          <a:bodyPr wrap="none" lIns="91440" tIns="45720" rIns="91440" bIns="45720">
            <a:spAutoFit/>
          </a:bodyPr>
          <a:lstStyle/>
          <a:p>
            <a:pPr algn="ctr"/>
            <a:r>
              <a:rPr lang="th-TH" sz="1600" b="0" cap="none" spc="0">
                <a:ln w="0"/>
                <a:solidFill>
                  <a:schemeClr val="tx1"/>
                </a:solidFill>
                <a:effectLst>
                  <a:outerShdw blurRad="38100" dist="19050" dir="2700000" algn="tl" rotWithShape="0">
                    <a:schemeClr val="dk1">
                      <a:alpha val="40000"/>
                    </a:schemeClr>
                  </a:outerShdw>
                </a:effectLst>
              </a:rPr>
              <a:t>กลับหน้าแรก</a:t>
            </a:r>
            <a:r>
              <a:rPr lang="th-TH" sz="1600" b="0" cap="none" spc="0" baseline="0">
                <a:ln w="0"/>
                <a:solidFill>
                  <a:schemeClr val="tx1"/>
                </a:solidFill>
                <a:effectLst>
                  <a:outerShdw blurRad="38100" dist="19050" dir="2700000" algn="tl" rotWithShape="0">
                    <a:schemeClr val="dk1">
                      <a:alpha val="40000"/>
                    </a:schemeClr>
                  </a:outerShdw>
                </a:effectLst>
              </a:rPr>
              <a:t> /</a:t>
            </a:r>
            <a:r>
              <a:rPr lang="en-US" sz="1600" b="0" cap="none" spc="0" baseline="0">
                <a:ln w="0"/>
                <a:solidFill>
                  <a:schemeClr val="tx1"/>
                </a:solidFill>
                <a:effectLst>
                  <a:outerShdw blurRad="38100" dist="19050" dir="2700000" algn="tl" rotWithShape="0">
                    <a:schemeClr val="dk1">
                      <a:alpha val="40000"/>
                    </a:schemeClr>
                  </a:outerShdw>
                </a:effectLst>
              </a:rPr>
              <a:t>Home</a:t>
            </a:r>
            <a:endParaRPr lang="en-US" sz="16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209550</xdr:colOff>
          <xdr:row>1</xdr:row>
          <xdr:rowOff>9525</xdr:rowOff>
        </xdr:from>
        <xdr:to>
          <xdr:col>5</xdr:col>
          <xdr:colOff>638175</xdr:colOff>
          <xdr:row>2</xdr:row>
          <xdr:rowOff>28575</xdr:rowOff>
        </xdr:to>
        <xdr:sp macro="" textlink="">
          <xdr:nvSpPr>
            <xdr:cNvPr id="56321" name="Check Box 1" hidden="1">
              <a:extLst>
                <a:ext uri="{63B3BB69-23CF-44E3-9099-C40C66FF867C}">
                  <a14:compatExt spid="_x0000_s56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h-TH" sz="800" b="0" i="0" u="none" strike="noStrike" baseline="0">
                  <a:solidFill>
                    <a:srgbClr val="000000"/>
                  </a:solidFill>
                  <a:latin typeface="Segoe UI"/>
                  <a:ea typeface="Segoe UI"/>
                  <a:cs typeface="Segoe UI"/>
                </a:rPr>
                <a:t>Plant1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xdr:row>
          <xdr:rowOff>9525</xdr:rowOff>
        </xdr:from>
        <xdr:to>
          <xdr:col>6</xdr:col>
          <xdr:colOff>619125</xdr:colOff>
          <xdr:row>2</xdr:row>
          <xdr:rowOff>28575</xdr:rowOff>
        </xdr:to>
        <xdr:sp macro="" textlink="">
          <xdr:nvSpPr>
            <xdr:cNvPr id="56322" name="Check Box 2" hidden="1">
              <a:extLst>
                <a:ext uri="{63B3BB69-23CF-44E3-9099-C40C66FF867C}">
                  <a14:compatExt spid="_x0000_s56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h-TH" sz="800" b="0" i="0" u="none" strike="noStrike" baseline="0">
                  <a:solidFill>
                    <a:srgbClr val="000000"/>
                  </a:solidFill>
                  <a:latin typeface="Segoe UI"/>
                  <a:ea typeface="Segoe UI"/>
                  <a:cs typeface="Segoe UI"/>
                </a:rPr>
                <a:t>Plant2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0</xdr:row>
          <xdr:rowOff>228600</xdr:rowOff>
        </xdr:from>
        <xdr:to>
          <xdr:col>7</xdr:col>
          <xdr:colOff>666750</xdr:colOff>
          <xdr:row>2</xdr:row>
          <xdr:rowOff>28575</xdr:rowOff>
        </xdr:to>
        <xdr:sp macro="" textlink="">
          <xdr:nvSpPr>
            <xdr:cNvPr id="56323" name="Check Box 3" hidden="1">
              <a:extLst>
                <a:ext uri="{63B3BB69-23CF-44E3-9099-C40C66FF867C}">
                  <a14:compatExt spid="_x0000_s56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h-TH" sz="800" b="0" i="0" u="none" strike="noStrike" baseline="0">
                  <a:solidFill>
                    <a:srgbClr val="000000"/>
                  </a:solidFill>
                  <a:latin typeface="Segoe UI"/>
                  <a:ea typeface="Segoe UI"/>
                  <a:cs typeface="Segoe UI"/>
                </a:rPr>
                <a:t>Plant3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xdr:row>
          <xdr:rowOff>9525</xdr:rowOff>
        </xdr:from>
        <xdr:to>
          <xdr:col>8</xdr:col>
          <xdr:colOff>647700</xdr:colOff>
          <xdr:row>2</xdr:row>
          <xdr:rowOff>9525</xdr:rowOff>
        </xdr:to>
        <xdr:sp macro="" textlink="">
          <xdr:nvSpPr>
            <xdr:cNvPr id="56324" name="Check Box 4" hidden="1">
              <a:extLst>
                <a:ext uri="{63B3BB69-23CF-44E3-9099-C40C66FF867C}">
                  <a14:compatExt spid="_x0000_s56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h-TH" sz="800" b="0" i="0" u="none" strike="noStrike" baseline="0">
                  <a:solidFill>
                    <a:srgbClr val="000000"/>
                  </a:solidFill>
                  <a:latin typeface="Segoe UI"/>
                  <a:ea typeface="Segoe UI"/>
                  <a:cs typeface="Segoe UI"/>
                </a:rPr>
                <a:t>Plant4</a:t>
              </a:r>
            </a:p>
          </xdr:txBody>
        </xdr:sp>
        <xdr:clientData/>
      </xdr:twoCellAnchor>
    </mc:Choice>
    <mc:Fallback/>
  </mc:AlternateContent>
  <xdr:twoCellAnchor>
    <xdr:from>
      <xdr:col>5</xdr:col>
      <xdr:colOff>38099</xdr:colOff>
      <xdr:row>2</xdr:row>
      <xdr:rowOff>238124</xdr:rowOff>
    </xdr:from>
    <xdr:to>
      <xdr:col>11</xdr:col>
      <xdr:colOff>819150</xdr:colOff>
      <xdr:row>15</xdr:row>
      <xdr:rowOff>66674</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752476</xdr:colOff>
      <xdr:row>0</xdr:row>
      <xdr:rowOff>133350</xdr:rowOff>
    </xdr:from>
    <xdr:to>
      <xdr:col>12</xdr:col>
      <xdr:colOff>428626</xdr:colOff>
      <xdr:row>2</xdr:row>
      <xdr:rowOff>123825</xdr:rowOff>
    </xdr:to>
    <xdr:grpSp>
      <xdr:nvGrpSpPr>
        <xdr:cNvPr id="7" name="Group 6"/>
        <xdr:cNvGrpSpPr/>
      </xdr:nvGrpSpPr>
      <xdr:grpSpPr>
        <a:xfrm>
          <a:off x="8296276" y="133350"/>
          <a:ext cx="2114550" cy="466725"/>
          <a:chOff x="10123714" y="1265464"/>
          <a:chExt cx="2490107" cy="666750"/>
        </a:xfrm>
      </xdr:grpSpPr>
      <xdr:sp macro="" textlink="">
        <xdr:nvSpPr>
          <xdr:cNvPr id="8" name="Rounded Rectangle 7">
            <a:hlinkClick xmlns:r="http://schemas.openxmlformats.org/officeDocument/2006/relationships" r:id="rId2"/>
          </xdr:cNvPr>
          <xdr:cNvSpPr/>
        </xdr:nvSpPr>
        <xdr:spPr>
          <a:xfrm>
            <a:off x="10123714" y="1265464"/>
            <a:ext cx="2490107" cy="666750"/>
          </a:xfrm>
          <a:prstGeom prst="roundRect">
            <a:avLst/>
          </a:prstGeom>
          <a:solidFill>
            <a:schemeClr val="bg1">
              <a:lumMod val="85000"/>
            </a:schemeClr>
          </a:solidFill>
          <a:ln>
            <a:solidFill>
              <a:schemeClr val="tx1"/>
            </a:solidFill>
          </a:ln>
          <a:effectLst>
            <a:glow rad="127000">
              <a:schemeClr val="accent2">
                <a:lumMod val="60000"/>
                <a:lumOff val="40000"/>
              </a:schemeClr>
            </a:glow>
          </a:effectLst>
          <a:scene3d>
            <a:camera prst="perspectiveRelaxedModerately"/>
            <a:lightRig rig="threePt" dir="t"/>
          </a:scene3d>
          <a:sp3d>
            <a:bevelT prst="slop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xdr:sp macro="" textlink="">
        <xdr:nvSpPr>
          <xdr:cNvPr id="9" name="Rectangle 8"/>
          <xdr:cNvSpPr/>
        </xdr:nvSpPr>
        <xdr:spPr>
          <a:xfrm>
            <a:off x="10411321" y="1408970"/>
            <a:ext cx="1901290" cy="352725"/>
          </a:xfrm>
          <a:prstGeom prst="rect">
            <a:avLst/>
          </a:prstGeom>
          <a:noFill/>
          <a:ln>
            <a:noFill/>
          </a:ln>
        </xdr:spPr>
        <xdr:txBody>
          <a:bodyPr wrap="none" lIns="91440" tIns="45720" rIns="91440" bIns="45720">
            <a:spAutoFit/>
          </a:bodyPr>
          <a:lstStyle/>
          <a:p>
            <a:pPr algn="ctr"/>
            <a:r>
              <a:rPr lang="th-TH" sz="1600" b="0" cap="none" spc="0">
                <a:ln w="0"/>
                <a:solidFill>
                  <a:schemeClr val="tx1"/>
                </a:solidFill>
                <a:effectLst>
                  <a:outerShdw blurRad="38100" dist="19050" dir="2700000" algn="tl" rotWithShape="0">
                    <a:schemeClr val="dk1">
                      <a:alpha val="40000"/>
                    </a:schemeClr>
                  </a:outerShdw>
                </a:effectLst>
              </a:rPr>
              <a:t>กลับหน้าแรก</a:t>
            </a:r>
            <a:r>
              <a:rPr lang="th-TH" sz="1600" b="0" cap="none" spc="0" baseline="0">
                <a:ln w="0"/>
                <a:solidFill>
                  <a:schemeClr val="tx1"/>
                </a:solidFill>
                <a:effectLst>
                  <a:outerShdw blurRad="38100" dist="19050" dir="2700000" algn="tl" rotWithShape="0">
                    <a:schemeClr val="dk1">
                      <a:alpha val="40000"/>
                    </a:schemeClr>
                  </a:outerShdw>
                </a:effectLst>
              </a:rPr>
              <a:t> /</a:t>
            </a:r>
            <a:r>
              <a:rPr lang="en-US" sz="1600" b="0" cap="none" spc="0" baseline="0">
                <a:ln w="0"/>
                <a:solidFill>
                  <a:schemeClr val="tx1"/>
                </a:solidFill>
                <a:effectLst>
                  <a:outerShdw blurRad="38100" dist="19050" dir="2700000" algn="tl" rotWithShape="0">
                    <a:schemeClr val="dk1">
                      <a:alpha val="40000"/>
                    </a:schemeClr>
                  </a:outerShdw>
                </a:effectLst>
              </a:rPr>
              <a:t>Home</a:t>
            </a:r>
            <a:endParaRPr lang="en-US" sz="16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twoCellAnchor>
    <xdr:from>
      <xdr:col>9</xdr:col>
      <xdr:colOff>533400</xdr:colOff>
      <xdr:row>0</xdr:row>
      <xdr:rowOff>228600</xdr:rowOff>
    </xdr:from>
    <xdr:to>
      <xdr:col>10</xdr:col>
      <xdr:colOff>457200</xdr:colOff>
      <xdr:row>2</xdr:row>
      <xdr:rowOff>9525</xdr:rowOff>
    </xdr:to>
    <xdr:sp macro="" textlink="">
      <xdr:nvSpPr>
        <xdr:cNvPr id="2" name="TextBox 1"/>
        <xdr:cNvSpPr txBox="1"/>
      </xdr:nvSpPr>
      <xdr:spPr>
        <a:xfrm>
          <a:off x="6858000" y="228600"/>
          <a:ext cx="1143000" cy="2571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100"/>
            <a:t>คลิก</a:t>
          </a:r>
          <a:r>
            <a:rPr lang="en-US" sz="1100" baseline="0"/>
            <a:t> Check Box</a:t>
          </a:r>
          <a:endParaRPr lang="th-TH" sz="1100"/>
        </a:p>
      </xdr:txBody>
    </xdr:sp>
    <xdr:clientData/>
  </xdr:twoCellAnchor>
  <xdr:twoCellAnchor>
    <xdr:from>
      <xdr:col>9</xdr:col>
      <xdr:colOff>95250</xdr:colOff>
      <xdr:row>0</xdr:row>
      <xdr:rowOff>209550</xdr:rowOff>
    </xdr:from>
    <xdr:to>
      <xdr:col>9</xdr:col>
      <xdr:colOff>428625</xdr:colOff>
      <xdr:row>2</xdr:row>
      <xdr:rowOff>47625</xdr:rowOff>
    </xdr:to>
    <xdr:sp macro="" textlink="">
      <xdr:nvSpPr>
        <xdr:cNvPr id="3" name="Left Arrow 2"/>
        <xdr:cNvSpPr/>
      </xdr:nvSpPr>
      <xdr:spPr>
        <a:xfrm>
          <a:off x="6419850" y="209550"/>
          <a:ext cx="333375" cy="31432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942974</xdr:colOff>
      <xdr:row>3</xdr:row>
      <xdr:rowOff>28574</xdr:rowOff>
    </xdr:from>
    <xdr:to>
      <xdr:col>11</xdr:col>
      <xdr:colOff>295275</xdr:colOff>
      <xdr:row>17</xdr:row>
      <xdr:rowOff>19049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447676</xdr:colOff>
      <xdr:row>0</xdr:row>
      <xdr:rowOff>161925</xdr:rowOff>
    </xdr:from>
    <xdr:to>
      <xdr:col>11</xdr:col>
      <xdr:colOff>752476</xdr:colOff>
      <xdr:row>2</xdr:row>
      <xdr:rowOff>114300</xdr:rowOff>
    </xdr:to>
    <xdr:grpSp>
      <xdr:nvGrpSpPr>
        <xdr:cNvPr id="3" name="Group 2"/>
        <xdr:cNvGrpSpPr/>
      </xdr:nvGrpSpPr>
      <xdr:grpSpPr>
        <a:xfrm>
          <a:off x="10096501" y="161925"/>
          <a:ext cx="1943100" cy="485775"/>
          <a:chOff x="10123714" y="1265464"/>
          <a:chExt cx="2490107" cy="666750"/>
        </a:xfrm>
      </xdr:grpSpPr>
      <xdr:sp macro="" textlink="">
        <xdr:nvSpPr>
          <xdr:cNvPr id="4" name="Rounded Rectangle 3">
            <a:hlinkClick xmlns:r="http://schemas.openxmlformats.org/officeDocument/2006/relationships" r:id="rId2"/>
          </xdr:cNvPr>
          <xdr:cNvSpPr/>
        </xdr:nvSpPr>
        <xdr:spPr>
          <a:xfrm>
            <a:off x="10123714" y="1265464"/>
            <a:ext cx="2490107" cy="666750"/>
          </a:xfrm>
          <a:prstGeom prst="roundRect">
            <a:avLst/>
          </a:prstGeom>
          <a:solidFill>
            <a:schemeClr val="bg1">
              <a:lumMod val="85000"/>
            </a:schemeClr>
          </a:solidFill>
          <a:ln>
            <a:solidFill>
              <a:schemeClr val="tx1"/>
            </a:solidFill>
          </a:ln>
          <a:effectLst>
            <a:glow rad="127000">
              <a:schemeClr val="accent2">
                <a:lumMod val="60000"/>
                <a:lumOff val="40000"/>
              </a:schemeClr>
            </a:glow>
          </a:effectLst>
          <a:scene3d>
            <a:camera prst="perspectiveRelaxedModerately"/>
            <a:lightRig rig="threePt" dir="t"/>
          </a:scene3d>
          <a:sp3d>
            <a:bevelT prst="slop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xdr:sp macro="" textlink="">
        <xdr:nvSpPr>
          <xdr:cNvPr id="5" name="Rectangle 4"/>
          <xdr:cNvSpPr/>
        </xdr:nvSpPr>
        <xdr:spPr>
          <a:xfrm>
            <a:off x="10411321" y="1408970"/>
            <a:ext cx="1901290" cy="352725"/>
          </a:xfrm>
          <a:prstGeom prst="rect">
            <a:avLst/>
          </a:prstGeom>
          <a:noFill/>
          <a:ln>
            <a:noFill/>
          </a:ln>
        </xdr:spPr>
        <xdr:txBody>
          <a:bodyPr wrap="none" lIns="91440" tIns="45720" rIns="91440" bIns="45720">
            <a:spAutoFit/>
          </a:bodyPr>
          <a:lstStyle/>
          <a:p>
            <a:pPr algn="ctr"/>
            <a:r>
              <a:rPr lang="th-TH" sz="1600" b="0" cap="none" spc="0">
                <a:ln w="0"/>
                <a:solidFill>
                  <a:schemeClr val="tx1"/>
                </a:solidFill>
                <a:effectLst>
                  <a:outerShdw blurRad="38100" dist="19050" dir="2700000" algn="tl" rotWithShape="0">
                    <a:schemeClr val="dk1">
                      <a:alpha val="40000"/>
                    </a:schemeClr>
                  </a:outerShdw>
                </a:effectLst>
              </a:rPr>
              <a:t>กลับหน้าแรก</a:t>
            </a:r>
            <a:r>
              <a:rPr lang="th-TH" sz="1600" b="0" cap="none" spc="0" baseline="0">
                <a:ln w="0"/>
                <a:solidFill>
                  <a:schemeClr val="tx1"/>
                </a:solidFill>
                <a:effectLst>
                  <a:outerShdw blurRad="38100" dist="19050" dir="2700000" algn="tl" rotWithShape="0">
                    <a:schemeClr val="dk1">
                      <a:alpha val="40000"/>
                    </a:schemeClr>
                  </a:outerShdw>
                </a:effectLst>
              </a:rPr>
              <a:t> /</a:t>
            </a:r>
            <a:r>
              <a:rPr lang="en-US" sz="1600" b="0" cap="none" spc="0" baseline="0">
                <a:ln w="0"/>
                <a:solidFill>
                  <a:schemeClr val="tx1"/>
                </a:solidFill>
                <a:effectLst>
                  <a:outerShdw blurRad="38100" dist="19050" dir="2700000" algn="tl" rotWithShape="0">
                    <a:schemeClr val="dk1">
                      <a:alpha val="40000"/>
                    </a:schemeClr>
                  </a:outerShdw>
                </a:effectLst>
              </a:rPr>
              <a:t>Home</a:t>
            </a:r>
            <a:endParaRPr lang="en-US" sz="16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twoCellAnchor>
    <xdr:from>
      <xdr:col>6</xdr:col>
      <xdr:colOff>523875</xdr:colOff>
      <xdr:row>1</xdr:row>
      <xdr:rowOff>257175</xdr:rowOff>
    </xdr:from>
    <xdr:to>
      <xdr:col>7</xdr:col>
      <xdr:colOff>781050</xdr:colOff>
      <xdr:row>3</xdr:row>
      <xdr:rowOff>9525</xdr:rowOff>
    </xdr:to>
    <xdr:sp macro="" textlink="">
      <xdr:nvSpPr>
        <xdr:cNvPr id="8" name="TextBox 7"/>
        <xdr:cNvSpPr txBox="1"/>
      </xdr:nvSpPr>
      <xdr:spPr>
        <a:xfrm>
          <a:off x="6972300" y="466725"/>
          <a:ext cx="1343025" cy="2857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100"/>
            <a:t>คลิกเลือก</a:t>
          </a:r>
          <a:r>
            <a:rPr lang="en-US" sz="1100"/>
            <a:t> Cagegory</a:t>
          </a:r>
          <a:endParaRPr lang="th-TH" sz="1100"/>
        </a:p>
      </xdr:txBody>
    </xdr:sp>
    <xdr:clientData/>
  </xdr:twoCellAnchor>
  <xdr:twoCellAnchor>
    <xdr:from>
      <xdr:col>6</xdr:col>
      <xdr:colOff>57150</xdr:colOff>
      <xdr:row>1</xdr:row>
      <xdr:rowOff>228600</xdr:rowOff>
    </xdr:from>
    <xdr:to>
      <xdr:col>6</xdr:col>
      <xdr:colOff>428625</xdr:colOff>
      <xdr:row>3</xdr:row>
      <xdr:rowOff>28575</xdr:rowOff>
    </xdr:to>
    <xdr:sp macro="" textlink="">
      <xdr:nvSpPr>
        <xdr:cNvPr id="9" name="Left Arrow 8"/>
        <xdr:cNvSpPr/>
      </xdr:nvSpPr>
      <xdr:spPr>
        <a:xfrm>
          <a:off x="6505575" y="438150"/>
          <a:ext cx="371475" cy="3333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5</xdr:col>
      <xdr:colOff>61912</xdr:colOff>
      <xdr:row>0</xdr:row>
      <xdr:rowOff>28575</xdr:rowOff>
    </xdr:from>
    <xdr:to>
      <xdr:col>12</xdr:col>
      <xdr:colOff>257175</xdr:colOff>
      <xdr:row>21</xdr:row>
      <xdr:rowOff>19051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1428750</xdr:colOff>
      <xdr:row>12</xdr:row>
      <xdr:rowOff>38100</xdr:rowOff>
    </xdr:from>
    <xdr:to>
      <xdr:col>4</xdr:col>
      <xdr:colOff>19050</xdr:colOff>
      <xdr:row>20</xdr:row>
      <xdr:rowOff>38100</xdr:rowOff>
    </xdr:to>
    <mc:AlternateContent xmlns:mc="http://schemas.openxmlformats.org/markup-compatibility/2006" xmlns:a14="http://schemas.microsoft.com/office/drawing/2010/main">
      <mc:Choice Requires="a14">
        <xdr:graphicFrame macro="">
          <xdr:nvGraphicFramePr>
            <xdr:cNvPr id="3" name="Dept. 3"/>
            <xdr:cNvGraphicFramePr/>
          </xdr:nvGraphicFramePr>
          <xdr:xfrm>
            <a:off x="0" y="0"/>
            <a:ext cx="0" cy="0"/>
          </xdr:xfrm>
          <a:graphic>
            <a:graphicData uri="http://schemas.microsoft.com/office/drawing/2010/slicer">
              <sle:slicer xmlns:sle="http://schemas.microsoft.com/office/drawing/2010/slicer" name="Dept. 3"/>
            </a:graphicData>
          </a:graphic>
        </xdr:graphicFrame>
      </mc:Choice>
      <mc:Fallback xmlns="">
        <xdr:sp macro="" textlink="">
          <xdr:nvSpPr>
            <xdr:cNvPr id="0" name=""/>
            <xdr:cNvSpPr>
              <a:spLocks noTextEdit="1"/>
            </xdr:cNvSpPr>
          </xdr:nvSpPr>
          <xdr:spPr>
            <a:xfrm>
              <a:off x="3028950" y="3371850"/>
              <a:ext cx="1828800" cy="1524000"/>
            </a:xfrm>
            <a:prstGeom prst="rect">
              <a:avLst/>
            </a:prstGeom>
            <a:solidFill>
              <a:prstClr val="white"/>
            </a:solidFill>
            <a:ln w="1">
              <a:solidFill>
                <a:prstClr val="green"/>
              </a:solidFill>
            </a:ln>
          </xdr:spPr>
          <xdr:txBody>
            <a:bodyPr vertOverflow="clip" horzOverflow="clip"/>
            <a:lstStyle/>
            <a:p>
              <a:r>
                <a:rPr lang="th-T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8.xml><?xml version="1.0" encoding="utf-8"?>
<xdr:wsDr xmlns:xdr="http://schemas.openxmlformats.org/drawingml/2006/spreadsheetDrawing" xmlns:a="http://schemas.openxmlformats.org/drawingml/2006/main">
  <xdr:twoCellAnchor>
    <xdr:from>
      <xdr:col>5</xdr:col>
      <xdr:colOff>61912</xdr:colOff>
      <xdr:row>0</xdr:row>
      <xdr:rowOff>28575</xdr:rowOff>
    </xdr:from>
    <xdr:to>
      <xdr:col>12</xdr:col>
      <xdr:colOff>257175</xdr:colOff>
      <xdr:row>21</xdr:row>
      <xdr:rowOff>19051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1428750</xdr:colOff>
      <xdr:row>12</xdr:row>
      <xdr:rowOff>38100</xdr:rowOff>
    </xdr:from>
    <xdr:to>
      <xdr:col>4</xdr:col>
      <xdr:colOff>19050</xdr:colOff>
      <xdr:row>20</xdr:row>
      <xdr:rowOff>38100</xdr:rowOff>
    </xdr:to>
    <mc:AlternateContent xmlns:mc="http://schemas.openxmlformats.org/markup-compatibility/2006" xmlns:a14="http://schemas.microsoft.com/office/drawing/2010/main">
      <mc:Choice Requires="a14">
        <xdr:graphicFrame macro="">
          <xdr:nvGraphicFramePr>
            <xdr:cNvPr id="3" name="Dept. 2"/>
            <xdr:cNvGraphicFramePr/>
          </xdr:nvGraphicFramePr>
          <xdr:xfrm>
            <a:off x="0" y="0"/>
            <a:ext cx="0" cy="0"/>
          </xdr:xfrm>
          <a:graphic>
            <a:graphicData uri="http://schemas.microsoft.com/office/drawing/2010/slicer">
              <sle:slicer xmlns:sle="http://schemas.microsoft.com/office/drawing/2010/slicer" name="Dept. 2"/>
            </a:graphicData>
          </a:graphic>
        </xdr:graphicFrame>
      </mc:Choice>
      <mc:Fallback xmlns="">
        <xdr:sp macro="" textlink="">
          <xdr:nvSpPr>
            <xdr:cNvPr id="0" name=""/>
            <xdr:cNvSpPr>
              <a:spLocks noTextEdit="1"/>
            </xdr:cNvSpPr>
          </xdr:nvSpPr>
          <xdr:spPr>
            <a:xfrm>
              <a:off x="3028950" y="3371850"/>
              <a:ext cx="1828800" cy="1524000"/>
            </a:xfrm>
            <a:prstGeom prst="rect">
              <a:avLst/>
            </a:prstGeom>
            <a:solidFill>
              <a:prstClr val="white"/>
            </a:solidFill>
            <a:ln w="1">
              <a:solidFill>
                <a:prstClr val="green"/>
              </a:solidFill>
            </a:ln>
          </xdr:spPr>
          <xdr:txBody>
            <a:bodyPr vertOverflow="clip" horzOverflow="clip"/>
            <a:lstStyle/>
            <a:p>
              <a:r>
                <a:rPr lang="th-T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9.xml><?xml version="1.0" encoding="utf-8"?>
<xdr:wsDr xmlns:xdr="http://schemas.openxmlformats.org/drawingml/2006/spreadsheetDrawing" xmlns:a="http://schemas.openxmlformats.org/drawingml/2006/main">
  <xdr:twoCellAnchor>
    <xdr:from>
      <xdr:col>11</xdr:col>
      <xdr:colOff>1062037</xdr:colOff>
      <xdr:row>10</xdr:row>
      <xdr:rowOff>228600</xdr:rowOff>
    </xdr:from>
    <xdr:to>
      <xdr:col>18</xdr:col>
      <xdr:colOff>271462</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esktop\&#3605;&#3633;&#3657;&#3591;&#3648;&#3595;&#3637;&#3618;&#3632;&#3611;&#3636;&#3591;\&#3610;&#3619;&#3619;&#3618;&#3634;&#3618;%20-16%20&#3617;&#3636;&#3606;&#3640;&#3609;&#3634;&#3618;&#3609;%202561\1-Advanced_Function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ministrator\Desktop\URC_&#3650;&#3619;&#3591;&#3591;&#3634;&#3609;\Excel%20Intermediate%20URC\VDO-Excel%20Advanced-1%20&#3610;&#3619;&#3619;&#3618;&#3634;&#3618;&#3651;&#3609;&#3627;&#3657;&#3629;&#3591;&#3648;&#3619;&#3637;&#3618;&#3609;\028-HLOOKUP\009-Dashboard_HLOOKUP\Dashboard_HLOOKU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hortcut"/>
      <sheetName val="Basic Formulas"/>
      <sheetName val="คีย์บอร์ด"/>
      <sheetName val="Copy โดยใช้คีย์บอร์ด"/>
      <sheetName val="Copy โดยใช้คีย์บอร์ด-2"/>
      <sheetName val="Remove Duplicates"/>
      <sheetName val="F5-Visible cells only"/>
      <sheetName val="F5-Blanks"/>
      <sheetName val="Data Text to Columns"/>
      <sheetName val="Concatenate"/>
      <sheetName val="Text to Columns Transpose"/>
      <sheetName val="Validation"/>
      <sheetName val="Insert Row by Row"/>
      <sheetName val="Cell Reference"/>
      <sheetName val="Name"/>
      <sheetName val="VLOOKUP-HR"/>
      <sheetName val="VLOOKUP ข้าม Sheet"/>
      <sheetName val="SUMIF-1"/>
      <sheetName val="SUMIF-2"/>
      <sheetName val="SUMIF-3"/>
      <sheetName val="SUMIFS"/>
      <sheetName val="COUNTIF"/>
      <sheetName val="COUNTIF-"/>
      <sheetName val="Head Count"/>
      <sheetName val="Head Count (2)"/>
      <sheetName val="COUNTIF-ขาด ลา มาสาย"/>
      <sheetName val="การอ่านสูตร IF"/>
      <sheetName val="IF ชั้นเดียว"/>
      <sheetName val="IFตัดเกรด ผ่าน ไม่ผ่าน"/>
      <sheetName val="IF ตัดเกรดหลายเงื่อนไข"/>
      <sheetName val="IF ตัดเกรดหลายเงื่อนไข -เฉลย"/>
      <sheetName val="Left Right Mid"/>
      <sheetName val="MID"/>
      <sheetName val="MID ตัด 2 ตัวหน้า"/>
      <sheetName val="DateDif"/>
      <sheetName val="ROU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ow r="5">
          <cell r="C5" t="str">
            <v>Cat</v>
          </cell>
          <cell r="D5" t="str">
            <v>White</v>
          </cell>
          <cell r="E5">
            <v>10</v>
          </cell>
        </row>
        <row r="6">
          <cell r="C6" t="str">
            <v>Cat</v>
          </cell>
          <cell r="D6" t="str">
            <v>White</v>
          </cell>
          <cell r="E6">
            <v>20</v>
          </cell>
        </row>
        <row r="7">
          <cell r="C7" t="str">
            <v>Cat</v>
          </cell>
          <cell r="D7" t="str">
            <v>Black</v>
          </cell>
          <cell r="E7">
            <v>30</v>
          </cell>
        </row>
        <row r="8">
          <cell r="C8" t="str">
            <v>Cat</v>
          </cell>
          <cell r="D8" t="str">
            <v>Black</v>
          </cell>
          <cell r="E8">
            <v>40</v>
          </cell>
        </row>
        <row r="9">
          <cell r="C9" t="str">
            <v>Cat</v>
          </cell>
          <cell r="D9" t="str">
            <v>Black</v>
          </cell>
          <cell r="E9">
            <v>50</v>
          </cell>
        </row>
        <row r="10">
          <cell r="C10" t="str">
            <v>Rabbit</v>
          </cell>
          <cell r="D10" t="str">
            <v>White</v>
          </cell>
          <cell r="E10">
            <v>60</v>
          </cell>
        </row>
        <row r="11">
          <cell r="C11" t="str">
            <v>Rabbit</v>
          </cell>
          <cell r="D11" t="str">
            <v>White</v>
          </cell>
          <cell r="E11">
            <v>70</v>
          </cell>
        </row>
        <row r="12">
          <cell r="C12" t="str">
            <v>Rabbit</v>
          </cell>
          <cell r="D12" t="str">
            <v>Black</v>
          </cell>
          <cell r="E12">
            <v>80</v>
          </cell>
        </row>
        <row r="13">
          <cell r="C13" t="str">
            <v>Rabbit</v>
          </cell>
          <cell r="D13" t="str">
            <v>Black</v>
          </cell>
          <cell r="E13">
            <v>90</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heet2"/>
      <sheetName val="Sheet1"/>
    </sheetNames>
    <sheetDataSet>
      <sheetData sheetId="0">
        <row r="14">
          <cell r="C14">
            <v>2007</v>
          </cell>
        </row>
        <row r="15">
          <cell r="C15">
            <v>2008</v>
          </cell>
        </row>
        <row r="16">
          <cell r="C16">
            <v>2009</v>
          </cell>
        </row>
        <row r="17">
          <cell r="C17">
            <v>2010</v>
          </cell>
        </row>
        <row r="18">
          <cell r="C18">
            <v>2011</v>
          </cell>
        </row>
      </sheetData>
      <sheetData sheetId="1"/>
      <sheetData sheetId="2"/>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microsoft.com/office/2006/relationships/xlExternalLinkPath/xlPathMissing" Target="Dashboards_Training-1.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Dashboards_Training-2.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microsoft.com/office/2006/relationships/xlExternalLinkPath/xlPathMissing" Target="Dashboards_Training-3.xlsx"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openxmlformats.org/officeDocument/2006/relationships/externalLinkPath" Target="/_Excel%20VDO_Callouts/VDO_Dashboards/_Excel%20Files/Dashboards_Training-5.xlsx" TargetMode="External"/><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2" Type="http://schemas.openxmlformats.org/officeDocument/2006/relationships/externalLinkPath" Target="/_Excel%20VDO_Callouts/VDO_Dashboards/_Excel%20Files/Dashboards_Training-6.xlsx" TargetMode="External"/><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2" Type="http://schemas.openxmlformats.org/officeDocument/2006/relationships/externalLinkPath" Target="file:///C:\Users\Administrator\Desktop\Dashboards_Training-10.xlsx" TargetMode="External"/><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2" Type="http://schemas.openxmlformats.org/officeDocument/2006/relationships/externalLinkPath" Target="file:///C:\Users\Administrator\Desktop\Dashboard-Traffic%20Lights.xlsx" TargetMode="External"/><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2" Type="http://schemas.microsoft.com/office/2006/relationships/xlExternalLinkPath/xlPathMissing" Target="Dashboards_Training-4.xlsx" TargetMode="External"/><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pivotCacheDefinition1.xml><?xml version="1.0" encoding="utf-8"?>
<pivotCacheDefinition xmlns="http://schemas.openxmlformats.org/spreadsheetml/2006/main" xmlns:r="http://schemas.openxmlformats.org/officeDocument/2006/relationships" r:id="rId1" refreshedBy="www.bigcat9excel.com" refreshedDate="43654.610365393521" createdVersion="5" refreshedVersion="5" minRefreshableVersion="3" recordCount="12">
  <cacheSource type="worksheet">
    <worksheetSource ref="A1:E13" sheet="Dept-Dashboard"/>
  </cacheSource>
  <cacheFields count="5">
    <cacheField name="Dept." numFmtId="0">
      <sharedItems count="4">
        <s v="A"/>
        <s v="B"/>
        <s v="C"/>
        <s v="D"/>
      </sharedItems>
    </cacheField>
    <cacheField name="Gender" numFmtId="0">
      <sharedItems count="2">
        <s v="Male"/>
        <s v="Female"/>
      </sharedItems>
    </cacheField>
    <cacheField name="Salary" numFmtId="187">
      <sharedItems containsSemiMixedTypes="0" containsString="0" containsNumber="1" containsInteger="1" minValue="14090" maxValue="22871"/>
    </cacheField>
    <cacheField name="Bunus" numFmtId="187">
      <sharedItems containsSemiMixedTypes="0" containsString="0" containsNumber="1" containsInteger="1" minValue="3200" maxValue="5900"/>
    </cacheField>
    <cacheField name="Allowance" numFmtId="187">
      <sharedItems containsSemiMixedTypes="0" containsString="0" containsNumber="1" containsInteger="1" minValue="600" maxValue="1000"/>
    </cacheField>
  </cacheFields>
  <extLst>
    <ext xmlns:x14="http://schemas.microsoft.com/office/spreadsheetml/2009/9/main" uri="{725AE2AE-9491-48be-B2B4-4EB974FC3084}">
      <x14:pivotCacheDefinition pivotCacheId="1"/>
    </ext>
  </extLst>
</pivotCacheDefinition>
</file>

<file path=xl/pivotCache/pivotCacheDefinition2.xml><?xml version="1.0" encoding="utf-8"?>
<pivotCacheDefinition xmlns="http://schemas.openxmlformats.org/spreadsheetml/2006/main" xmlns:r="http://schemas.openxmlformats.org/officeDocument/2006/relationships" r:id="rId1" refreshedBy="www.bigcat9excel.com" refreshedDate="43654.364179976852" createdVersion="5" refreshedVersion="5" minRefreshableVersion="3" recordCount="124">
  <cacheSource type="worksheet">
    <worksheetSource ref="A2:F126" sheet="Data" r:id="rId2"/>
  </cacheSource>
  <cacheFields count="6">
    <cacheField name="Date" numFmtId="15">
      <sharedItems containsSemiMixedTypes="0" containsNonDate="0" containsDate="1" containsString="0" minDate="2018-01-15T00:00:00" maxDate="2018-12-18T00:00:00" count="115">
        <d v="2018-01-15T00:00:00"/>
        <d v="2018-01-18T00:00:00"/>
        <d v="2018-01-22T00:00:00"/>
        <d v="2018-01-28T00:00:00"/>
        <d v="2018-02-01T00:00:00"/>
        <d v="2018-02-03T00:00:00"/>
        <d v="2018-02-05T00:00:00"/>
        <d v="2018-02-08T00:00:00"/>
        <d v="2018-02-09T00:00:00"/>
        <d v="2018-02-12T00:00:00"/>
        <d v="2018-02-13T00:00:00"/>
        <d v="2018-02-14T00:00:00"/>
        <d v="2018-02-16T00:00:00"/>
        <d v="2018-02-17T00:00:00"/>
        <d v="2018-02-19T00:00:00"/>
        <d v="2018-02-22T00:00:00"/>
        <d v="2018-03-02T00:00:00"/>
        <d v="2018-03-04T00:00:00"/>
        <d v="2018-03-20T00:00:00"/>
        <d v="2018-03-28T00:00:00"/>
        <d v="2018-04-01T00:00:00"/>
        <d v="2018-04-03T00:00:00"/>
        <d v="2018-04-04T00:00:00"/>
        <d v="2018-04-07T00:00:00"/>
        <d v="2018-04-10T00:00:00"/>
        <d v="2018-04-13T00:00:00"/>
        <d v="2018-04-14T00:00:00"/>
        <d v="2018-04-15T00:00:00"/>
        <d v="2018-04-16T00:00:00"/>
        <d v="2018-04-19T00:00:00"/>
        <d v="2018-04-22T00:00:00"/>
        <d v="2018-04-29T00:00:00"/>
        <d v="2018-05-01T00:00:00"/>
        <d v="2018-05-03T00:00:00"/>
        <d v="2018-05-06T00:00:00"/>
        <d v="2018-05-07T00:00:00"/>
        <d v="2018-05-09T00:00:00"/>
        <d v="2018-05-12T00:00:00"/>
        <d v="2018-05-15T00:00:00"/>
        <d v="2018-05-17T00:00:00"/>
        <d v="2018-05-18T00:00:00"/>
        <d v="2018-05-19T00:00:00"/>
        <d v="2018-05-20T00:00:00"/>
        <d v="2018-05-23T00:00:00"/>
        <d v="2018-05-25T00:00:00"/>
        <d v="2018-06-01T00:00:00"/>
        <d v="2018-06-03T00:00:00"/>
        <d v="2018-06-04T00:00:00"/>
        <d v="2018-06-06T00:00:00"/>
        <d v="2018-06-09T00:00:00"/>
        <d v="2018-06-10T00:00:00"/>
        <d v="2018-06-12T00:00:00"/>
        <d v="2018-06-13T00:00:00"/>
        <d v="2018-06-15T00:00:00"/>
        <d v="2018-06-16T00:00:00"/>
        <d v="2018-06-18T00:00:00"/>
        <d v="2018-06-21T00:00:00"/>
        <d v="2018-06-22T00:00:00"/>
        <d v="2018-07-01T00:00:00"/>
        <d v="2018-07-04T00:00:00"/>
        <d v="2018-07-05T00:00:00"/>
        <d v="2018-07-07T00:00:00"/>
        <d v="2018-07-08T00:00:00"/>
        <d v="2018-07-11T00:00:00"/>
        <d v="2018-07-12T00:00:00"/>
        <d v="2018-07-14T00:00:00"/>
        <d v="2018-07-15T00:00:00"/>
        <d v="2018-07-16T00:00:00"/>
        <d v="2018-07-18T00:00:00"/>
        <d v="2018-07-20T00:00:00"/>
        <d v="2018-07-22T00:00:00"/>
        <d v="2018-08-01T00:00:00"/>
        <d v="2018-08-04T00:00:00"/>
        <d v="2018-08-07T00:00:00"/>
        <d v="2018-08-10T00:00:00"/>
        <d v="2018-08-12T00:00:00"/>
        <d v="2018-08-14T00:00:00"/>
        <d v="2018-08-16T00:00:00"/>
        <d v="2018-08-17T00:00:00"/>
        <d v="2018-08-18T00:00:00"/>
        <d v="2018-08-20T00:00:00"/>
        <d v="2018-08-23T00:00:00"/>
        <d v="2018-08-24T00:00:00"/>
        <d v="2018-09-03T00:00:00"/>
        <d v="2018-09-04T00:00:00"/>
        <d v="2018-09-05T00:00:00"/>
        <d v="2018-09-07T00:00:00"/>
        <d v="2018-09-09T00:00:00"/>
        <d v="2018-09-12T00:00:00"/>
        <d v="2018-09-15T00:00:00"/>
        <d v="2018-09-17T00:00:00"/>
        <d v="2018-10-01T00:00:00"/>
        <d v="2018-10-04T00:00:00"/>
        <d v="2018-10-05T00:00:00"/>
        <d v="2018-10-08T00:00:00"/>
        <d v="2018-10-10T00:00:00"/>
        <d v="2018-10-13T00:00:00"/>
        <d v="2018-10-16T00:00:00"/>
        <d v="2018-10-19T00:00:00"/>
        <d v="2018-11-03T00:00:00"/>
        <d v="2018-11-04T00:00:00"/>
        <d v="2018-11-06T00:00:00"/>
        <d v="2018-11-11T00:00:00"/>
        <d v="2018-11-15T00:00:00"/>
        <d v="2018-11-19T00:00:00"/>
        <d v="2018-11-23T00:00:00"/>
        <d v="2018-11-27T00:00:00"/>
        <d v="2018-12-02T00:00:00"/>
        <d v="2018-12-07T00:00:00"/>
        <d v="2018-12-08T00:00:00"/>
        <d v="2018-12-10T00:00:00"/>
        <d v="2018-12-12T00:00:00"/>
        <d v="2018-12-13T00:00:00"/>
        <d v="2018-12-16T00:00:00"/>
        <d v="2018-12-17T00:00:00"/>
      </sharedItems>
      <fieldGroup base="0">
        <rangePr groupBy="months" startDate="2018-01-15T00:00:00" endDate="2018-12-18T00:00:00"/>
        <groupItems count="14">
          <s v="&lt;15-01-2018"/>
          <s v="Jan"/>
          <s v="Feb"/>
          <s v="Mar"/>
          <s v="Apr"/>
          <s v="May"/>
          <s v="Jun"/>
          <s v="Jul"/>
          <s v="Aug"/>
          <s v="Sep"/>
          <s v="Oct"/>
          <s v="Nov"/>
          <s v="Dec"/>
          <s v="&gt;18-12-2018"/>
        </groupItems>
      </fieldGroup>
    </cacheField>
    <cacheField name="Item" numFmtId="0">
      <sharedItems count="4">
        <s v="Cloth bag"/>
        <s v="Leather bag"/>
        <s v="Sneakers"/>
        <s v="Leather shoes"/>
      </sharedItems>
    </cacheField>
    <cacheField name="Sales Rep." numFmtId="0">
      <sharedItems count="8">
        <s v="John"/>
        <s v="Norkaz"/>
        <s v="Cowboy"/>
        <s v="Jane"/>
        <s v="Julie"/>
        <s v="Angta"/>
        <s v="Sara"/>
        <s v="Nuttada" u="1"/>
      </sharedItems>
    </cacheField>
    <cacheField name="UnitPrice" numFmtId="0">
      <sharedItems containsSemiMixedTypes="0" containsString="0" containsNumber="1" containsInteger="1" minValue="150" maxValue="300"/>
    </cacheField>
    <cacheField name="Quantity" numFmtId="0">
      <sharedItems containsSemiMixedTypes="0" containsString="0" containsNumber="1" containsInteger="1" minValue="10" maxValue="400"/>
    </cacheField>
    <cacheField name="Amount" numFmtId="188">
      <sharedItems containsSemiMixedTypes="0" containsString="0" containsNumber="1" containsInteger="1" minValue="1500" maxValue="120000"/>
    </cacheField>
  </cacheFields>
  <extLst>
    <ext xmlns:x14="http://schemas.microsoft.com/office/spreadsheetml/2009/9/main" uri="{725AE2AE-9491-48be-B2B4-4EB974FC3084}">
      <x14:pivotCacheDefinition pivotCacheId="4"/>
    </ext>
  </extLst>
</pivotCacheDefinition>
</file>

<file path=xl/pivotCache/pivotCacheDefinition3.xml><?xml version="1.0" encoding="utf-8"?>
<pivotCacheDefinition xmlns="http://schemas.openxmlformats.org/spreadsheetml/2006/main" xmlns:r="http://schemas.openxmlformats.org/officeDocument/2006/relationships" r:id="rId1" refreshedBy="www.bigcat9excel.com" refreshedDate="43654.777240740739" createdVersion="5" refreshedVersion="5" minRefreshableVersion="3" recordCount="120">
  <cacheSource type="worksheet">
    <worksheetSource ref="A1:E121" sheet="Data" r:id="rId2"/>
  </cacheSource>
  <cacheFields count="5">
    <cacheField name="Date" numFmtId="15">
      <sharedItems containsSemiMixedTypes="0" containsNonDate="0" containsDate="1" containsString="0" minDate="2018-01-02T00:00:00" maxDate="2018-12-28T00:00:00" count="101">
        <d v="2018-01-02T00:00:00"/>
        <d v="2018-01-07T00:00:00"/>
        <d v="2018-01-10T00:00:00"/>
        <d v="2018-01-14T00:00:00"/>
        <d v="2018-01-15T00:00:00"/>
        <d v="2018-01-18T00:00:00"/>
        <d v="2018-01-26T00:00:00"/>
        <d v="2018-02-03T00:00:00"/>
        <d v="2018-02-10T00:00:00"/>
        <d v="2018-02-15T00:00:00"/>
        <d v="2018-02-16T00:00:00"/>
        <d v="2018-02-17T00:00:00"/>
        <d v="2018-02-19T00:00:00"/>
        <d v="2018-02-20T00:00:00"/>
        <d v="2018-02-27T00:00:00"/>
        <d v="2018-03-01T00:00:00"/>
        <d v="2018-03-06T00:00:00"/>
        <d v="2018-03-18T00:00:00"/>
        <d v="2018-03-20T00:00:00"/>
        <d v="2018-03-22T00:00:00"/>
        <d v="2018-03-23T00:00:00"/>
        <d v="2018-03-27T00:00:00"/>
        <d v="2018-03-29T00:00:00"/>
        <d v="2018-04-03T00:00:00"/>
        <d v="2018-04-04T00:00:00"/>
        <d v="2018-04-12T00:00:00"/>
        <d v="2018-04-15T00:00:00"/>
        <d v="2018-04-21T00:00:00"/>
        <d v="2018-04-23T00:00:00"/>
        <d v="2018-04-25T00:00:00"/>
        <d v="2018-04-29T00:00:00"/>
        <d v="2018-05-02T00:00:00"/>
        <d v="2018-05-06T00:00:00"/>
        <d v="2018-05-07T00:00:00"/>
        <d v="2018-05-12T00:00:00"/>
        <d v="2018-05-13T00:00:00"/>
        <d v="2018-05-17T00:00:00"/>
        <d v="2018-05-20T00:00:00"/>
        <d v="2018-05-25T00:00:00"/>
        <d v="2018-05-26T00:00:00"/>
        <d v="2018-05-27T00:00:00"/>
        <d v="2018-06-06T00:00:00"/>
        <d v="2018-06-10T00:00:00"/>
        <d v="2018-06-12T00:00:00"/>
        <d v="2018-06-14T00:00:00"/>
        <d v="2018-06-21T00:00:00"/>
        <d v="2018-06-25T00:00:00"/>
        <d v="2018-06-29T00:00:00"/>
        <d v="2018-07-03T00:00:00"/>
        <d v="2018-07-04T00:00:00"/>
        <d v="2018-07-08T00:00:00"/>
        <d v="2018-07-16T00:00:00"/>
        <d v="2018-07-20T00:00:00"/>
        <d v="2018-07-22T00:00:00"/>
        <d v="2018-07-23T00:00:00"/>
        <d v="2018-07-24T00:00:00"/>
        <d v="2018-07-25T00:00:00"/>
        <d v="2018-07-27T00:00:00"/>
        <d v="2018-08-03T00:00:00"/>
        <d v="2018-08-11T00:00:00"/>
        <d v="2018-08-13T00:00:00"/>
        <d v="2018-08-14T00:00:00"/>
        <d v="2018-08-17T00:00:00"/>
        <d v="2018-08-18T00:00:00"/>
        <d v="2018-08-20T00:00:00"/>
        <d v="2018-08-23T00:00:00"/>
        <d v="2018-08-28T00:00:00"/>
        <d v="2018-09-05T00:00:00"/>
        <d v="2018-09-16T00:00:00"/>
        <d v="2018-09-18T00:00:00"/>
        <d v="2018-09-19T00:00:00"/>
        <d v="2018-09-21T00:00:00"/>
        <d v="2018-09-23T00:00:00"/>
        <d v="2018-09-26T00:00:00"/>
        <d v="2018-10-03T00:00:00"/>
        <d v="2018-10-06T00:00:00"/>
        <d v="2018-10-08T00:00:00"/>
        <d v="2018-10-10T00:00:00"/>
        <d v="2018-10-15T00:00:00"/>
        <d v="2018-10-19T00:00:00"/>
        <d v="2018-10-20T00:00:00"/>
        <d v="2018-10-25T00:00:00"/>
        <d v="2018-10-27T00:00:00"/>
        <d v="2018-11-02T00:00:00"/>
        <d v="2018-11-04T00:00:00"/>
        <d v="2018-11-05T00:00:00"/>
        <d v="2018-11-13T00:00:00"/>
        <d v="2018-11-15T00:00:00"/>
        <d v="2018-11-18T00:00:00"/>
        <d v="2018-11-19T00:00:00"/>
        <d v="2018-11-20T00:00:00"/>
        <d v="2018-11-23T00:00:00"/>
        <d v="2018-11-28T00:00:00"/>
        <d v="2018-12-10T00:00:00"/>
        <d v="2018-12-13T00:00:00"/>
        <d v="2018-12-15T00:00:00"/>
        <d v="2018-12-20T00:00:00"/>
        <d v="2018-12-21T00:00:00"/>
        <d v="2018-12-25T00:00:00"/>
        <d v="2018-12-26T00:00:00"/>
        <d v="2018-12-27T00:00:00"/>
      </sharedItems>
      <fieldGroup base="0">
        <rangePr groupBy="months" startDate="2018-01-02T00:00:00" endDate="2018-12-28T00:00:00"/>
        <groupItems count="14">
          <s v="&lt;02-01-2018"/>
          <s v="Jan"/>
          <s v="Feb"/>
          <s v="Mar"/>
          <s v="Apr"/>
          <s v="May"/>
          <s v="Jun"/>
          <s v="Jul"/>
          <s v="Aug"/>
          <s v="Sep"/>
          <s v="Oct"/>
          <s v="Nov"/>
          <s v="Dec"/>
          <s v="&gt;28-12-2018"/>
        </groupItems>
      </fieldGroup>
    </cacheField>
    <cacheField name="Category" numFmtId="0">
      <sharedItems count="2">
        <s v="Sales"/>
        <s v="COGS."/>
      </sharedItems>
    </cacheField>
    <cacheField name="Market" numFmtId="0">
      <sharedItems count="2">
        <s v="Export"/>
        <s v="Domestic"/>
      </sharedItems>
    </cacheField>
    <cacheField name="Brand" numFmtId="0">
      <sharedItems count="2">
        <s v="Brand-B"/>
        <s v="Brand-A"/>
      </sharedItems>
    </cacheField>
    <cacheField name="Amount" numFmtId="188">
      <sharedItems containsSemiMixedTypes="0" containsString="0" containsNumber="1" containsInteger="1" minValue="51" maxValue="8645"/>
    </cacheField>
  </cacheFields>
  <extLst>
    <ext xmlns:x14="http://schemas.microsoft.com/office/spreadsheetml/2009/9/main" uri="{725AE2AE-9491-48be-B2B4-4EB974FC3084}">
      <x14:pivotCacheDefinition pivotCacheId="5"/>
    </ext>
  </extLst>
</pivotCacheDefinition>
</file>

<file path=xl/pivotCache/pivotCacheDefinition4.xml><?xml version="1.0" encoding="utf-8"?>
<pivotCacheDefinition xmlns="http://schemas.openxmlformats.org/spreadsheetml/2006/main" xmlns:r="http://schemas.openxmlformats.org/officeDocument/2006/relationships" r:id="rId1" refreshedBy="www.bigcat9excel.com" refreshedDate="43654.490727546297" createdVersion="5" refreshedVersion="5" minRefreshableVersion="3" recordCount="132">
  <cacheSource type="worksheet">
    <worksheetSource ref="A1:C133" sheet="Product Data" r:id="rId2"/>
  </cacheSource>
  <cacheFields count="3">
    <cacheField name="Date" numFmtId="15">
      <sharedItems containsSemiMixedTypes="0" containsNonDate="0" containsDate="1" containsString="0" minDate="2017-01-05T00:00:00" maxDate="2018-12-28T00:00:00" count="126">
        <d v="2017-01-05T00:00:00"/>
        <d v="2017-01-13T00:00:00"/>
        <d v="2017-01-16T00:00:00"/>
        <d v="2017-01-19T00:00:00"/>
        <d v="2017-02-04T00:00:00"/>
        <d v="2017-02-16T00:00:00"/>
        <d v="2017-02-23T00:00:00"/>
        <d v="2017-03-04T00:00:00"/>
        <d v="2017-03-11T00:00:00"/>
        <d v="2017-03-16T00:00:00"/>
        <d v="2017-03-24T00:00:00"/>
        <d v="2017-03-29T00:00:00"/>
        <d v="2017-04-01T00:00:00"/>
        <d v="2017-04-06T00:00:00"/>
        <d v="2017-04-08T00:00:00"/>
        <d v="2017-04-16T00:00:00"/>
        <d v="2017-04-22T00:00:00"/>
        <d v="2017-04-27T00:00:00"/>
        <d v="2017-05-04T00:00:00"/>
        <d v="2017-05-06T00:00:00"/>
        <d v="2017-05-13T00:00:00"/>
        <d v="2017-05-16T00:00:00"/>
        <d v="2017-05-23T00:00:00"/>
        <d v="2017-05-31T00:00:00"/>
        <d v="2017-06-06T00:00:00"/>
        <d v="2017-06-10T00:00:00"/>
        <d v="2017-06-16T00:00:00"/>
        <d v="2017-06-24T00:00:00"/>
        <d v="2017-07-01T00:00:00"/>
        <d v="2017-07-05T00:00:00"/>
        <d v="2017-07-16T00:00:00"/>
        <d v="2017-07-22T00:00:00"/>
        <d v="2017-08-02T00:00:00"/>
        <d v="2017-08-16T00:00:00"/>
        <d v="2017-08-19T00:00:00"/>
        <d v="2017-08-30T00:00:00"/>
        <d v="2017-09-07T00:00:00"/>
        <d v="2017-09-16T00:00:00"/>
        <d v="2017-09-27T00:00:00"/>
        <d v="2017-09-29T00:00:00"/>
        <d v="2017-10-05T00:00:00"/>
        <d v="2017-10-12T00:00:00"/>
        <d v="2017-10-16T00:00:00"/>
        <d v="2017-11-03T00:00:00"/>
        <d v="2017-11-08T00:00:00"/>
        <d v="2017-11-16T00:00:00"/>
        <d v="2017-11-23T00:00:00"/>
        <d v="2017-12-08T00:00:00"/>
        <d v="2017-12-16T00:00:00"/>
        <d v="2017-12-21T00:00:00"/>
        <d v="2017-12-26T00:00:00"/>
        <d v="2017-12-30T00:00:00"/>
        <d v="2018-01-09T00:00:00"/>
        <d v="2018-01-16T00:00:00"/>
        <d v="2018-01-18T00:00:00"/>
        <d v="2018-01-27T00:00:00"/>
        <d v="2018-02-03T00:00:00"/>
        <d v="2018-02-09T00:00:00"/>
        <d v="2018-02-14T00:00:00"/>
        <d v="2018-02-16T00:00:00"/>
        <d v="2018-02-23T00:00:00"/>
        <d v="2018-03-01T00:00:00"/>
        <d v="2018-03-06T00:00:00"/>
        <d v="2018-03-16T00:00:00"/>
        <d v="2018-03-22T00:00:00"/>
        <d v="2018-03-24T00:00:00"/>
        <d v="2018-03-29T00:00:00"/>
        <d v="2018-04-06T00:00:00"/>
        <d v="2018-04-18T00:00:00"/>
        <d v="2018-04-21T00:00:00"/>
        <d v="2018-04-25T00:00:00"/>
        <d v="2018-05-01T00:00:00"/>
        <d v="2018-05-08T00:00:00"/>
        <d v="2018-05-11T00:00:00"/>
        <d v="2018-05-16T00:00:00"/>
        <d v="2018-05-17T00:00:00"/>
        <d v="2018-05-19T00:00:00"/>
        <d v="2018-05-26T00:00:00"/>
        <d v="2018-05-29T00:00:00"/>
        <d v="2018-06-16T00:00:00"/>
        <d v="2018-07-07T00:00:00"/>
        <d v="2018-07-10T00:00:00"/>
        <d v="2018-07-16T00:00:00"/>
        <d v="2018-07-17T00:00:00"/>
        <d v="2018-07-24T00:00:00"/>
        <d v="2018-07-27T00:00:00"/>
        <d v="2018-08-03T00:00:00"/>
        <d v="2018-08-09T00:00:00"/>
        <d v="2018-08-15T00:00:00"/>
        <d v="2018-08-16T00:00:00"/>
        <d v="2018-08-17T00:00:00"/>
        <d v="2018-08-18T00:00:00"/>
        <d v="2018-08-21T00:00:00"/>
        <d v="2018-08-22T00:00:00"/>
        <d v="2018-08-25T00:00:00"/>
        <d v="2018-08-28T00:00:00"/>
        <d v="2018-09-01T00:00:00"/>
        <d v="2018-09-04T00:00:00"/>
        <d v="2018-09-13T00:00:00"/>
        <d v="2018-09-16T00:00:00"/>
        <d v="2018-09-20T00:00:00"/>
        <d v="2018-09-26T00:00:00"/>
        <d v="2018-10-02T00:00:00"/>
        <d v="2018-10-05T00:00:00"/>
        <d v="2018-10-10T00:00:00"/>
        <d v="2018-10-13T00:00:00"/>
        <d v="2018-10-16T00:00:00"/>
        <d v="2018-10-18T00:00:00"/>
        <d v="2018-10-20T00:00:00"/>
        <d v="2018-10-25T00:00:00"/>
        <d v="2018-11-07T00:00:00"/>
        <d v="2018-11-10T00:00:00"/>
        <d v="2018-11-15T00:00:00"/>
        <d v="2018-11-16T00:00:00"/>
        <d v="2018-11-22T00:00:00"/>
        <d v="2018-11-24T00:00:00"/>
        <d v="2018-11-27T00:00:00"/>
        <d v="2018-11-29T00:00:00"/>
        <d v="2018-11-30T00:00:00"/>
        <d v="2018-12-04T00:00:00"/>
        <d v="2018-12-07T00:00:00"/>
        <d v="2018-12-13T00:00:00"/>
        <d v="2018-12-16T00:00:00"/>
        <d v="2018-12-20T00:00:00"/>
        <d v="2018-12-25T00:00:00"/>
        <d v="2018-12-27T00:00:00"/>
      </sharedItems>
      <fieldGroup base="0">
        <rangePr groupBy="years" startDate="2017-01-05T00:00:00" endDate="2018-12-28T00:00:00"/>
        <groupItems count="4">
          <s v="&lt;05-01-2017"/>
          <s v="2017"/>
          <s v="2018"/>
          <s v="&gt;28-12-2018"/>
        </groupItems>
      </fieldGroup>
    </cacheField>
    <cacheField name="Category" numFmtId="0">
      <sharedItems count="4">
        <s v="Home Appliances"/>
        <s v="Home Entertainment"/>
        <s v="Cameras"/>
        <s v="Televisions"/>
      </sharedItems>
    </cacheField>
    <cacheField name="Amount" numFmtId="187">
      <sharedItems containsSemiMixedTypes="0" containsString="0" containsNumber="1" containsInteger="1" minValue="1013" maxValue="2989"/>
    </cacheField>
  </cacheFields>
  <extLst>
    <ext xmlns:x14="http://schemas.microsoft.com/office/spreadsheetml/2009/9/main" uri="{725AE2AE-9491-48be-B2B4-4EB974FC3084}">
      <x14:pivotCacheDefinition pivotCacheId="6"/>
    </ext>
  </extLst>
</pivotCacheDefinition>
</file>

<file path=xl/pivotCache/pivotCacheDefinition5.xml><?xml version="1.0" encoding="utf-8"?>
<pivotCacheDefinition xmlns="http://schemas.openxmlformats.org/spreadsheetml/2006/main" xmlns:r="http://schemas.openxmlformats.org/officeDocument/2006/relationships" r:id="rId1" refreshedBy="www.bigcat9excel.com" refreshedDate="43654.569436805556" createdVersion="5" refreshedVersion="5" minRefreshableVersion="3" recordCount="30">
  <cacheSource type="worksheet">
    <worksheetSource ref="A2:D32" sheet="Demand Supply-Dashboard" r:id="rId2"/>
  </cacheSource>
  <cacheFields count="4">
    <cacheField name="Year" numFmtId="0">
      <sharedItems containsSemiMixedTypes="0" containsString="0" containsNumber="1" containsInteger="1" minValue="2014" maxValue="2018" count="5">
        <n v="2014"/>
        <n v="2015"/>
        <n v="2016"/>
        <n v="2017"/>
        <n v="2018"/>
      </sharedItems>
    </cacheField>
    <cacheField name="Category" numFmtId="0">
      <sharedItems count="3">
        <s v="Condo"/>
        <s v="Home"/>
        <s v="Town House"/>
      </sharedItems>
    </cacheField>
    <cacheField name="Type" numFmtId="0">
      <sharedItems count="2">
        <s v="Demand"/>
        <s v="Supply"/>
      </sharedItems>
    </cacheField>
    <cacheField name="Qty." numFmtId="188">
      <sharedItems containsSemiMixedTypes="0" containsString="0" containsNumber="1" containsInteger="1" minValue="1105" maxValue="7466"/>
    </cacheField>
  </cacheFields>
  <extLst>
    <ext xmlns:x14="http://schemas.microsoft.com/office/spreadsheetml/2009/9/main" uri="{725AE2AE-9491-48be-B2B4-4EB974FC3084}">
      <x14:pivotCacheDefinition pivotCacheId="8"/>
    </ext>
  </extLst>
</pivotCacheDefinition>
</file>

<file path=xl/pivotCache/pivotCacheDefinition6.xml><?xml version="1.0" encoding="utf-8"?>
<pivotCacheDefinition xmlns="http://schemas.openxmlformats.org/spreadsheetml/2006/main" xmlns:r="http://schemas.openxmlformats.org/officeDocument/2006/relationships" r:id="rId1" refreshedBy="www.bigcat9excel.com" refreshedDate="43652.530106134262" createdVersion="5" refreshedVersion="5" minRefreshableVersion="3" recordCount="99">
  <cacheSource type="worksheet">
    <worksheetSource ref="A2:B101" sheet="Date-Amount-Dashboard" r:id="rId2"/>
  </cacheSource>
  <cacheFields count="2">
    <cacheField name="Date" numFmtId="15">
      <sharedItems containsSemiMixedTypes="0" containsNonDate="0" containsDate="1" containsString="0" minDate="2019-01-01T00:00:00" maxDate="2019-12-28T00:00:00" count="99">
        <d v="2019-01-01T00:00:00"/>
        <d v="2019-01-04T00:00:00"/>
        <d v="2019-01-08T00:00:00"/>
        <d v="2019-01-10T00:00:00"/>
        <d v="2019-01-15T00:00:00"/>
        <d v="2019-01-20T00:00:00"/>
        <d v="2019-01-25T00:00:00"/>
        <d v="2019-01-28T00:00:00"/>
        <d v="2019-02-02T00:00:00"/>
        <d v="2019-02-08T00:00:00"/>
        <d v="2019-02-12T00:00:00"/>
        <d v="2019-02-17T00:00:00"/>
        <d v="2019-02-21T00:00:00"/>
        <d v="2019-02-23T00:00:00"/>
        <d v="2019-02-24T00:00:00"/>
        <d v="2019-03-02T00:00:00"/>
        <d v="2019-03-07T00:00:00"/>
        <d v="2019-03-13T00:00:00"/>
        <d v="2019-03-15T00:00:00"/>
        <d v="2019-03-16T00:00:00"/>
        <d v="2019-03-17T00:00:00"/>
        <d v="2019-03-19T00:00:00"/>
        <d v="2019-03-23T00:00:00"/>
        <d v="2019-03-25T00:00:00"/>
        <d v="2019-03-30T00:00:00"/>
        <d v="2019-04-04T00:00:00"/>
        <d v="2019-04-08T00:00:00"/>
        <d v="2019-04-12T00:00:00"/>
        <d v="2019-04-17T00:00:00"/>
        <d v="2019-04-20T00:00:00"/>
        <d v="2019-04-21T00:00:00"/>
        <d v="2019-04-26T00:00:00"/>
        <d v="2019-05-02T00:00:00"/>
        <d v="2019-05-06T00:00:00"/>
        <d v="2019-05-12T00:00:00"/>
        <d v="2019-05-15T00:00:00"/>
        <d v="2019-05-18T00:00:00"/>
        <d v="2019-05-24T00:00:00"/>
        <d v="2019-05-29T00:00:00"/>
        <d v="2019-06-03T00:00:00"/>
        <d v="2019-06-05T00:00:00"/>
        <d v="2019-06-10T00:00:00"/>
        <d v="2019-06-14T00:00:00"/>
        <d v="2019-06-16T00:00:00"/>
        <d v="2019-06-21T00:00:00"/>
        <d v="2019-06-23T00:00:00"/>
        <d v="2019-06-29T00:00:00"/>
        <d v="2019-07-01T00:00:00"/>
        <d v="2019-07-02T00:00:00"/>
        <d v="2019-07-06T00:00:00"/>
        <d v="2019-07-11T00:00:00"/>
        <d v="2019-07-14T00:00:00"/>
        <d v="2019-07-16T00:00:00"/>
        <d v="2019-07-22T00:00:00"/>
        <d v="2019-07-26T00:00:00"/>
        <d v="2019-07-30T00:00:00"/>
        <d v="2019-08-01T00:00:00"/>
        <d v="2019-08-04T00:00:00"/>
        <d v="2019-08-05T00:00:00"/>
        <d v="2019-08-06T00:00:00"/>
        <d v="2019-08-07T00:00:00"/>
        <d v="2019-08-12T00:00:00"/>
        <d v="2019-08-18T00:00:00"/>
        <d v="2019-08-24T00:00:00"/>
        <d v="2019-08-27T00:00:00"/>
        <d v="2019-08-29T00:00:00"/>
        <d v="2019-09-04T00:00:00"/>
        <d v="2019-09-09T00:00:00"/>
        <d v="2019-09-11T00:00:00"/>
        <d v="2019-09-14T00:00:00"/>
        <d v="2019-09-20T00:00:00"/>
        <d v="2019-09-24T00:00:00"/>
        <d v="2019-09-28T00:00:00"/>
        <d v="2019-09-30T00:00:00"/>
        <d v="2019-10-05T00:00:00"/>
        <d v="2019-10-07T00:00:00"/>
        <d v="2019-10-08T00:00:00"/>
        <d v="2019-10-10T00:00:00"/>
        <d v="2019-10-12T00:00:00"/>
        <d v="2019-10-18T00:00:00"/>
        <d v="2019-10-22T00:00:00"/>
        <d v="2019-10-25T00:00:00"/>
        <d v="2019-10-26T00:00:00"/>
        <d v="2019-10-29T00:00:00"/>
        <d v="2019-11-02T00:00:00"/>
        <d v="2019-11-04T00:00:00"/>
        <d v="2019-11-07T00:00:00"/>
        <d v="2019-11-13T00:00:00"/>
        <d v="2019-11-16T00:00:00"/>
        <d v="2019-11-21T00:00:00"/>
        <d v="2019-11-24T00:00:00"/>
        <d v="2019-11-29T00:00:00"/>
        <d v="2019-12-03T00:00:00"/>
        <d v="2019-12-07T00:00:00"/>
        <d v="2019-12-13T00:00:00"/>
        <d v="2019-12-14T00:00:00"/>
        <d v="2019-12-19T00:00:00"/>
        <d v="2019-12-21T00:00:00"/>
        <d v="2019-12-27T00:00:00"/>
      </sharedItems>
      <fieldGroup base="0">
        <rangePr groupBy="quarters" startDate="2019-01-01T00:00:00" endDate="2019-12-28T00:00:00"/>
        <groupItems count="6">
          <s v="&lt;01-01-2019"/>
          <s v="Qtr1"/>
          <s v="Qtr2"/>
          <s v="Qtr3"/>
          <s v="Qtr4"/>
          <s v="&gt;28-12-2019"/>
        </groupItems>
      </fieldGroup>
    </cacheField>
    <cacheField name="Amt." numFmtId="188">
      <sharedItems containsSemiMixedTypes="0" containsString="0" containsNumber="1" containsInteger="1" minValue="15" maxValue="9910" count="99">
        <n v="3484"/>
        <n v="7452"/>
        <n v="51"/>
        <n v="1841"/>
        <n v="2148"/>
        <n v="1247"/>
        <n v="6020"/>
        <n v="7906"/>
        <n v="9421"/>
        <n v="6269"/>
        <n v="4612"/>
        <n v="52"/>
        <n v="7543"/>
        <n v="1178"/>
        <n v="6015"/>
        <n v="7959"/>
        <n v="6303"/>
        <n v="9263"/>
        <n v="3684"/>
        <n v="2659"/>
        <n v="3082"/>
        <n v="1780"/>
        <n v="622"/>
        <n v="4378"/>
        <n v="2750"/>
        <n v="8199"/>
        <n v="9910"/>
        <n v="8898"/>
        <n v="9191"/>
        <n v="7783"/>
        <n v="1576"/>
        <n v="524"/>
        <n v="6491"/>
        <n v="6804"/>
        <n v="7206"/>
        <n v="4349"/>
        <n v="15"/>
        <n v="1306"/>
        <n v="7748"/>
        <n v="2785"/>
        <n v="2913"/>
        <n v="1620"/>
        <n v="437"/>
        <n v="2595"/>
        <n v="5776"/>
        <n v="8322"/>
        <n v="4584"/>
        <n v="7167"/>
        <n v="4631"/>
        <n v="1334"/>
        <n v="4585"/>
        <n v="5241"/>
        <n v="9092"/>
        <n v="9636"/>
        <n v="4902"/>
        <n v="6540"/>
        <n v="4134"/>
        <n v="2316"/>
        <n v="5414"/>
        <n v="2525"/>
        <n v="4551"/>
        <n v="3625"/>
        <n v="6850"/>
        <n v="7572"/>
        <n v="9225"/>
        <n v="8912"/>
        <n v="219"/>
        <n v="950"/>
        <n v="4980"/>
        <n v="5143"/>
        <n v="7738"/>
        <n v="7041"/>
        <n v="7684"/>
        <n v="277"/>
        <n v="4360"/>
        <n v="7991"/>
        <n v="2991"/>
        <n v="3584"/>
        <n v="8236"/>
        <n v="7528"/>
        <n v="3790"/>
        <n v="4448"/>
        <n v="1635"/>
        <n v="6423"/>
        <n v="5384"/>
        <n v="2857"/>
        <n v="9697"/>
        <n v="5747"/>
        <n v="9790"/>
        <n v="8028"/>
        <n v="213"/>
        <n v="7036"/>
        <n v="1725"/>
        <n v="7556"/>
        <n v="5335"/>
        <n v="9503"/>
        <n v="8564"/>
        <n v="514"/>
        <n v="59"/>
      </sharedItems>
      <fieldGroup base="1">
        <rangePr autoStart="0" autoEnd="0" startNum="0" endNum="10000" groupInterval="5000"/>
        <groupItems count="4">
          <s v="&lt;0"/>
          <s v="0-4999"/>
          <s v="5000-10000"/>
          <s v="&gt;10000"/>
        </groupItems>
      </fieldGroup>
    </cacheField>
  </cacheFields>
  <extLst>
    <ext xmlns:x14="http://schemas.microsoft.com/office/spreadsheetml/2009/9/main" uri="{725AE2AE-9491-48be-B2B4-4EB974FC3084}">
      <x14:pivotCacheDefinition pivotCacheId="9"/>
    </ext>
  </extLst>
</pivotCacheDefinition>
</file>

<file path=xl/pivotCache/pivotCacheDefinition7.xml><?xml version="1.0" encoding="utf-8"?>
<pivotCacheDefinition xmlns="http://schemas.openxmlformats.org/spreadsheetml/2006/main" xmlns:r="http://schemas.openxmlformats.org/officeDocument/2006/relationships" r:id="rId1" refreshedBy="www.bigcat9excel.com" refreshedDate="43664.323960995367" createdVersion="5" refreshedVersion="5" minRefreshableVersion="3" recordCount="99">
  <cacheSource type="worksheet">
    <worksheetSource ref="A1:C100" sheet="Employee Count" r:id="rId2"/>
  </cacheSource>
  <cacheFields count="3">
    <cacheField name="Emp." numFmtId="0">
      <sharedItems/>
    </cacheField>
    <cacheField name="Age" numFmtId="0">
      <sharedItems containsSemiMixedTypes="0" containsString="0" containsNumber="1" containsInteger="1" minValue="20" maxValue="50" count="30">
        <n v="41"/>
        <n v="38"/>
        <n v="37"/>
        <n v="22"/>
        <n v="34"/>
        <n v="21"/>
        <n v="33"/>
        <n v="32"/>
        <n v="40"/>
        <n v="49"/>
        <n v="46"/>
        <n v="42"/>
        <n v="50"/>
        <n v="24"/>
        <n v="43"/>
        <n v="35"/>
        <n v="26"/>
        <n v="44"/>
        <n v="30"/>
        <n v="20"/>
        <n v="28"/>
        <n v="39"/>
        <n v="29"/>
        <n v="23"/>
        <n v="31"/>
        <n v="36"/>
        <n v="25"/>
        <n v="45"/>
        <n v="27"/>
        <n v="48"/>
      </sharedItems>
      <fieldGroup base="1">
        <rangePr startNum="20" endNum="50" groupInterval="5"/>
        <groupItems count="8">
          <s v="&lt;20"/>
          <s v="20-24"/>
          <s v="25-29"/>
          <s v="30-34"/>
          <s v="35-39"/>
          <s v="40-44"/>
          <s v="45-50"/>
          <s v="&gt;50"/>
        </groupItems>
      </fieldGroup>
    </cacheField>
    <cacheField name="Dept." numFmtId="0">
      <sharedItems count="4">
        <s v="HR"/>
        <s v="Warehouse"/>
        <s v="Finance"/>
        <s v="Customer Service"/>
      </sharedItems>
    </cacheField>
  </cacheFields>
  <extLst>
    <ext xmlns:x14="http://schemas.microsoft.com/office/spreadsheetml/2009/9/main" uri="{725AE2AE-9491-48be-B2B4-4EB974FC3084}">
      <x14:pivotCacheDefinition pivotCacheId="10"/>
    </ext>
  </extLst>
</pivotCacheDefinition>
</file>

<file path=xl/pivotCache/pivotCacheDefinition8.xml><?xml version="1.0" encoding="utf-8"?>
<pivotCacheDefinition xmlns="http://schemas.openxmlformats.org/spreadsheetml/2006/main" xmlns:r="http://schemas.openxmlformats.org/officeDocument/2006/relationships" r:id="rId1" refreshedBy="www.bigcat9excel.com" refreshedDate="43667.142161458331" createdVersion="5" refreshedVersion="5" minRefreshableVersion="3" recordCount="12">
  <cacheSource type="worksheet">
    <worksheetSource ref="A11:C23" sheet="Sales by Category-2" r:id="rId2"/>
  </cacheSource>
  <cacheFields count="3">
    <cacheField name="Status" numFmtId="17">
      <sharedItems count="2">
        <s v="Actual"/>
        <s v="Estimate"/>
      </sharedItems>
    </cacheField>
    <cacheField name="Month" numFmtId="17">
      <sharedItems containsSemiMixedTypes="0" containsNonDate="0" containsDate="1" containsString="0" minDate="2018-01-01T00:00:00" maxDate="2018-12-02T00:00:00" count="12">
        <d v="2018-01-01T00:00:00"/>
        <d v="2018-02-01T00:00:00"/>
        <d v="2018-03-01T00:00:00"/>
        <d v="2018-04-01T00:00:00"/>
        <d v="2018-05-01T00:00:00"/>
        <d v="2018-06-01T00:00:00"/>
        <d v="2018-07-01T00:00:00"/>
        <d v="2018-08-01T00:00:00"/>
        <d v="2018-09-01T00:00:00"/>
        <d v="2018-10-01T00:00:00"/>
        <d v="2018-11-01T00:00:00"/>
        <d v="2018-12-01T00:00:00"/>
      </sharedItems>
    </cacheField>
    <cacheField name="Leather shoes" numFmtId="187">
      <sharedItems containsSemiMixedTypes="0" containsString="0" containsNumber="1" containsInteger="1" minValue="9600" maxValue="298200"/>
    </cacheField>
  </cacheFields>
  <extLst>
    <ext xmlns:x14="http://schemas.microsoft.com/office/spreadsheetml/2009/9/main" uri="{725AE2AE-9491-48be-B2B4-4EB974FC3084}">
      <x14:pivotCacheDefinition pivotCacheId="11"/>
    </ext>
  </extLst>
</pivotCacheDefinition>
</file>

<file path=xl/pivotCache/pivotCacheDefinition9.xml><?xml version="1.0" encoding="utf-8"?>
<pivotCacheDefinition xmlns="http://schemas.openxmlformats.org/spreadsheetml/2006/main" xmlns:r="http://schemas.openxmlformats.org/officeDocument/2006/relationships" r:id="rId1" refreshedBy="www.bigcat9excel.com" refreshedDate="43668.058843634259" createdVersion="5" refreshedVersion="5" minRefreshableVersion="3" recordCount="132">
  <cacheSource type="worksheet">
    <worksheetSource ref="A1:F133" sheet="Oil Price" r:id="rId2"/>
  </cacheSource>
  <cacheFields count="6">
    <cacheField name="Date" numFmtId="15">
      <sharedItems containsSemiMixedTypes="0" containsNonDate="0" containsDate="1" containsString="0" minDate="2017-01-05T00:00:00" maxDate="2018-12-28T00:00:00" count="126">
        <d v="2018-01-09T00:00:00"/>
        <d v="2018-01-16T00:00:00"/>
        <d v="2018-01-18T00:00:00"/>
        <d v="2018-01-27T00:00:00"/>
        <d v="2018-02-03T00:00:00"/>
        <d v="2018-02-09T00:00:00"/>
        <d v="2018-02-14T00:00:00"/>
        <d v="2018-02-16T00:00:00"/>
        <d v="2018-02-23T00:00:00"/>
        <d v="2018-03-01T00:00:00"/>
        <d v="2018-03-06T00:00:00"/>
        <d v="2018-03-16T00:00:00"/>
        <d v="2018-03-22T00:00:00"/>
        <d v="2018-03-24T00:00:00"/>
        <d v="2018-03-29T00:00:00"/>
        <d v="2018-04-06T00:00:00"/>
        <d v="2018-04-18T00:00:00"/>
        <d v="2018-04-21T00:00:00"/>
        <d v="2018-04-25T00:00:00"/>
        <d v="2018-05-01T00:00:00"/>
        <d v="2018-05-08T00:00:00"/>
        <d v="2018-05-11T00:00:00"/>
        <d v="2018-05-16T00:00:00"/>
        <d v="2018-05-17T00:00:00"/>
        <d v="2018-05-19T00:00:00"/>
        <d v="2018-05-26T00:00:00"/>
        <d v="2018-05-29T00:00:00"/>
        <d v="2018-06-16T00:00:00"/>
        <d v="2018-07-07T00:00:00"/>
        <d v="2018-07-10T00:00:00"/>
        <d v="2018-07-16T00:00:00"/>
        <d v="2018-07-17T00:00:00"/>
        <d v="2018-07-24T00:00:00"/>
        <d v="2018-07-27T00:00:00"/>
        <d v="2018-08-03T00:00:00"/>
        <d v="2018-08-09T00:00:00"/>
        <d v="2018-08-15T00:00:00"/>
        <d v="2018-08-16T00:00:00"/>
        <d v="2018-08-17T00:00:00"/>
        <d v="2018-08-18T00:00:00"/>
        <d v="2018-08-21T00:00:00"/>
        <d v="2018-08-22T00:00:00"/>
        <d v="2018-08-25T00:00:00"/>
        <d v="2018-08-28T00:00:00"/>
        <d v="2018-09-01T00:00:00"/>
        <d v="2018-09-04T00:00:00"/>
        <d v="2018-09-13T00:00:00"/>
        <d v="2018-09-16T00:00:00"/>
        <d v="2018-09-20T00:00:00"/>
        <d v="2018-09-26T00:00:00"/>
        <d v="2018-10-02T00:00:00"/>
        <d v="2018-10-05T00:00:00"/>
        <d v="2018-10-10T00:00:00"/>
        <d v="2018-10-13T00:00:00"/>
        <d v="2018-10-16T00:00:00"/>
        <d v="2018-10-18T00:00:00"/>
        <d v="2018-10-20T00:00:00"/>
        <d v="2018-10-25T00:00:00"/>
        <d v="2018-11-07T00:00:00"/>
        <d v="2018-11-10T00:00:00"/>
        <d v="2018-11-15T00:00:00"/>
        <d v="2018-11-16T00:00:00"/>
        <d v="2018-11-22T00:00:00"/>
        <d v="2018-11-24T00:00:00"/>
        <d v="2018-11-27T00:00:00"/>
        <d v="2018-11-29T00:00:00"/>
        <d v="2018-11-30T00:00:00"/>
        <d v="2018-12-04T00:00:00"/>
        <d v="2018-12-07T00:00:00"/>
        <d v="2018-12-13T00:00:00"/>
        <d v="2018-12-16T00:00:00"/>
        <d v="2018-12-20T00:00:00"/>
        <d v="2018-12-25T00:00:00"/>
        <d v="2018-12-27T00:00:00"/>
        <d v="2017-01-05T00:00:00"/>
        <d v="2017-01-13T00:00:00"/>
        <d v="2017-01-16T00:00:00"/>
        <d v="2017-01-19T00:00:00"/>
        <d v="2017-02-04T00:00:00"/>
        <d v="2017-02-16T00:00:00"/>
        <d v="2017-02-23T00:00:00"/>
        <d v="2017-03-04T00:00:00"/>
        <d v="2017-03-11T00:00:00"/>
        <d v="2017-03-16T00:00:00"/>
        <d v="2017-03-24T00:00:00"/>
        <d v="2017-03-29T00:00:00"/>
        <d v="2017-04-01T00:00:00"/>
        <d v="2017-04-06T00:00:00"/>
        <d v="2017-04-08T00:00:00"/>
        <d v="2017-04-16T00:00:00"/>
        <d v="2017-04-22T00:00:00"/>
        <d v="2017-04-27T00:00:00"/>
        <d v="2017-05-04T00:00:00"/>
        <d v="2017-05-06T00:00:00"/>
        <d v="2017-05-13T00:00:00"/>
        <d v="2017-05-16T00:00:00"/>
        <d v="2017-05-23T00:00:00"/>
        <d v="2017-05-31T00:00:00"/>
        <d v="2017-06-06T00:00:00"/>
        <d v="2017-06-10T00:00:00"/>
        <d v="2017-06-16T00:00:00"/>
        <d v="2017-06-24T00:00:00"/>
        <d v="2017-07-01T00:00:00"/>
        <d v="2017-07-05T00:00:00"/>
        <d v="2017-07-16T00:00:00"/>
        <d v="2017-07-22T00:00:00"/>
        <d v="2017-08-02T00:00:00"/>
        <d v="2017-08-16T00:00:00"/>
        <d v="2017-08-19T00:00:00"/>
        <d v="2017-08-30T00:00:00"/>
        <d v="2017-09-07T00:00:00"/>
        <d v="2017-09-16T00:00:00"/>
        <d v="2017-09-27T00:00:00"/>
        <d v="2017-09-29T00:00:00"/>
        <d v="2017-10-05T00:00:00"/>
        <d v="2017-10-12T00:00:00"/>
        <d v="2017-10-16T00:00:00"/>
        <d v="2017-11-03T00:00:00"/>
        <d v="2017-11-08T00:00:00"/>
        <d v="2017-11-16T00:00:00"/>
        <d v="2017-11-23T00:00:00"/>
        <d v="2017-12-08T00:00:00"/>
        <d v="2017-12-16T00:00:00"/>
        <d v="2017-12-21T00:00:00"/>
        <d v="2017-12-26T00:00:00"/>
        <d v="2017-12-30T00:00:00"/>
      </sharedItems>
      <fieldGroup base="0">
        <rangePr groupBy="months" startDate="2017-01-05T00:00:00" endDate="2018-12-28T00:00:00"/>
        <groupItems count="14">
          <s v="&lt;05-01-2017"/>
          <s v="Jan"/>
          <s v="Feb"/>
          <s v="Mar"/>
          <s v="Apr"/>
          <s v="May"/>
          <s v="Jun"/>
          <s v="Jul"/>
          <s v="Aug"/>
          <s v="Sep"/>
          <s v="Oct"/>
          <s v="Nov"/>
          <s v="Dec"/>
          <s v="&gt;28-12-2018"/>
        </groupItems>
      </fieldGroup>
    </cacheField>
    <cacheField name="Blue Gasoline 95" numFmtId="0">
      <sharedItems containsSemiMixedTypes="0" containsString="0" containsNumber="1" minValue="32.159999999999997" maxValue="39.06"/>
    </cacheField>
    <cacheField name="Blue Gasohol 91" numFmtId="0">
      <sharedItems containsSemiMixedTypes="0" containsString="0" containsNumber="1" minValue="24.78" maxValue="31.68"/>
    </cacheField>
    <cacheField name="Blue Gasohol 95" numFmtId="0">
      <sharedItems containsSemiMixedTypes="0" containsString="0" containsNumber="1" minValue="25.05" maxValue="31.95"/>
    </cacheField>
    <cacheField name="Blue Gasohol E20" numFmtId="0">
      <sharedItems containsSemiMixedTypes="0" containsString="0" containsNumber="1" minValue="22.54" maxValue="28.94"/>
    </cacheField>
    <cacheField name="Blue Gasohol E85" numFmtId="0">
      <sharedItems containsSemiMixedTypes="0" containsString="0" containsNumber="1" minValue="18.940000000000001" maxValue="22.34"/>
    </cacheField>
  </cacheFields>
  <extLst>
    <ext xmlns:x14="http://schemas.microsoft.com/office/spreadsheetml/2009/9/main" uri="{725AE2AE-9491-48be-B2B4-4EB974FC3084}">
      <x14:pivotCacheDefinition pivotCacheId="7"/>
    </ext>
  </extLst>
</pivotCacheDefinition>
</file>

<file path=xl/pivotCache/pivotCacheDefinition10.xml><?xml version="1.0" encoding="utf-8"?>
<pivotCacheDefinition xmlns="http://schemas.openxmlformats.org/spreadsheetml/2006/main" xmlns:r="http://schemas.openxmlformats.org/officeDocument/2006/relationships" r:id="rId1" refreshedBy="www.bigcat9excel.com" refreshedDate="43668.097151967595" createdVersion="5" refreshedVersion="5" minRefreshableVersion="3" recordCount="727">
  <cacheSource type="worksheet">
    <worksheetSource ref="A1:F728" sheet="Avg. Sales Daily-Weekly"/>
  </cacheSource>
  <cacheFields count="6">
    <cacheField name="Date" numFmtId="15">
      <sharedItems containsSemiMixedTypes="0" containsNonDate="0" containsDate="1" containsString="0" minDate="2017-01-03T00:00:00" maxDate="2018-12-31T00:00:00" count="727">
        <d v="2017-01-03T00:00:00"/>
        <d v="2017-01-04T00:00:00"/>
        <d v="2017-01-05T00:00:00"/>
        <d v="2017-01-06T00:00:00"/>
        <d v="2017-01-07T00:00:00"/>
        <d v="2017-01-08T00:00:00"/>
        <d v="2017-01-09T00:00:00"/>
        <d v="2017-01-10T00:00:00"/>
        <d v="2017-01-11T00:00:00"/>
        <d v="2017-01-12T00:00:00"/>
        <d v="2017-01-13T00:00:00"/>
        <d v="2017-01-14T00:00:00"/>
        <d v="2017-01-15T00:00:00"/>
        <d v="2017-01-16T00:00:00"/>
        <d v="2017-01-17T00:00:00"/>
        <d v="2017-01-18T00:00:00"/>
        <d v="2017-01-19T00:00:00"/>
        <d v="2017-01-20T00:00:00"/>
        <d v="2017-01-21T00:00:00"/>
        <d v="2017-01-22T00:00:00"/>
        <d v="2017-01-23T00:00:00"/>
        <d v="2017-01-24T00:00:00"/>
        <d v="2017-01-25T00:00:00"/>
        <d v="2017-01-26T00:00:00"/>
        <d v="2017-01-27T00:00:00"/>
        <d v="2017-01-28T00:00:00"/>
        <d v="2017-01-29T00:00:00"/>
        <d v="2017-01-30T00:00:00"/>
        <d v="2017-01-31T00:00:00"/>
        <d v="2017-02-01T00:00:00"/>
        <d v="2017-02-02T00:00:00"/>
        <d v="2017-02-03T00:00:00"/>
        <d v="2017-02-04T00:00:00"/>
        <d v="2017-02-05T00:00:00"/>
        <d v="2017-02-06T00:00:00"/>
        <d v="2017-02-07T00:00:00"/>
        <d v="2017-02-08T00:00:00"/>
        <d v="2017-02-09T00:00:00"/>
        <d v="2017-02-10T00:00:00"/>
        <d v="2017-02-11T00:00:00"/>
        <d v="2017-02-12T00:00:00"/>
        <d v="2017-02-13T00:00:00"/>
        <d v="2017-02-14T00:00:00"/>
        <d v="2017-02-15T00:00:00"/>
        <d v="2017-02-16T00:00:00"/>
        <d v="2017-02-17T00:00:00"/>
        <d v="2017-02-18T00:00:00"/>
        <d v="2017-02-19T00:00:00"/>
        <d v="2017-02-20T00:00:00"/>
        <d v="2017-02-21T00:00:00"/>
        <d v="2017-02-22T00:00:00"/>
        <d v="2017-02-23T00:00:00"/>
        <d v="2017-02-24T00:00:00"/>
        <d v="2017-02-25T00:00:00"/>
        <d v="2017-02-26T00:00:00"/>
        <d v="2017-02-27T00:00:00"/>
        <d v="2017-02-28T00:00:00"/>
        <d v="2017-03-01T00:00:00"/>
        <d v="2017-03-02T00:00:00"/>
        <d v="2017-03-03T00:00:00"/>
        <d v="2017-03-04T00:00:00"/>
        <d v="2017-03-05T00:00:00"/>
        <d v="2017-03-06T00:00:00"/>
        <d v="2017-03-07T00:00:00"/>
        <d v="2017-03-08T00:00:00"/>
        <d v="2017-03-09T00:00:00"/>
        <d v="2017-03-10T00:00:00"/>
        <d v="2017-03-11T00:00:00"/>
        <d v="2017-03-12T00:00:00"/>
        <d v="2017-03-13T00:00:00"/>
        <d v="2017-03-14T00:00:00"/>
        <d v="2017-03-15T00:00:00"/>
        <d v="2017-03-16T00:00:00"/>
        <d v="2017-03-17T00:00:00"/>
        <d v="2017-03-18T00:00:00"/>
        <d v="2017-03-19T00:00:00"/>
        <d v="2017-03-20T00:00:00"/>
        <d v="2017-03-21T00:00:00"/>
        <d v="2017-03-22T00:00:00"/>
        <d v="2017-03-23T00:00:00"/>
        <d v="2017-03-24T00:00:00"/>
        <d v="2017-03-25T00:00:00"/>
        <d v="2017-03-26T00:00:00"/>
        <d v="2017-03-27T00:00:00"/>
        <d v="2017-03-28T00:00:00"/>
        <d v="2017-03-29T00:00:00"/>
        <d v="2017-03-30T00:00:00"/>
        <d v="2017-03-31T00:00:00"/>
        <d v="2017-04-01T00:00:00"/>
        <d v="2017-04-02T00:00:00"/>
        <d v="2017-04-03T00:00:00"/>
        <d v="2017-04-04T00:00:00"/>
        <d v="2017-04-05T00:00:00"/>
        <d v="2017-04-06T00:00:00"/>
        <d v="2017-04-07T00:00:00"/>
        <d v="2017-04-08T00:00:00"/>
        <d v="2017-04-09T00:00:00"/>
        <d v="2017-04-10T00:00:00"/>
        <d v="2017-04-11T00:00:00"/>
        <d v="2017-04-12T00:00:00"/>
        <d v="2017-04-13T00:00:00"/>
        <d v="2017-04-14T00:00:00"/>
        <d v="2017-04-15T00:00:00"/>
        <d v="2017-04-16T00:00:00"/>
        <d v="2017-04-17T00:00:00"/>
        <d v="2017-04-18T00:00:00"/>
        <d v="2017-04-19T00:00:00"/>
        <d v="2017-04-20T00:00:00"/>
        <d v="2017-04-21T00:00:00"/>
        <d v="2017-04-22T00:00:00"/>
        <d v="2017-04-23T00:00:00"/>
        <d v="2017-04-24T00:00:00"/>
        <d v="2017-04-25T00:00:00"/>
        <d v="2017-04-26T00:00:00"/>
        <d v="2017-04-27T00:00:00"/>
        <d v="2017-04-28T00:00:00"/>
        <d v="2017-04-29T00:00:00"/>
        <d v="2017-04-30T00:00:00"/>
        <d v="2017-05-01T00:00:00"/>
        <d v="2017-05-02T00:00:00"/>
        <d v="2017-05-03T00:00:00"/>
        <d v="2017-05-04T00:00:00"/>
        <d v="2017-05-05T00:00:00"/>
        <d v="2017-05-06T00:00:00"/>
        <d v="2017-05-07T00:00:00"/>
        <d v="2017-05-08T00:00:00"/>
        <d v="2017-05-09T00:00:00"/>
        <d v="2017-05-10T00:00:00"/>
        <d v="2017-05-11T00:00:00"/>
        <d v="2017-05-12T00:00:00"/>
        <d v="2017-05-13T00:00:00"/>
        <d v="2017-05-14T00:00:00"/>
        <d v="2017-05-15T00:00:00"/>
        <d v="2017-05-16T00:00:00"/>
        <d v="2017-05-17T00:00:00"/>
        <d v="2017-05-18T00:00:00"/>
        <d v="2017-05-19T00:00:00"/>
        <d v="2017-05-20T00:00:00"/>
        <d v="2017-05-21T00:00:00"/>
        <d v="2017-05-22T00:00:00"/>
        <d v="2017-05-23T00:00:00"/>
        <d v="2017-05-24T00:00:00"/>
        <d v="2017-05-25T00:00:00"/>
        <d v="2017-05-26T00:00:00"/>
        <d v="2017-05-27T00:00:00"/>
        <d v="2017-05-28T00:00:00"/>
        <d v="2017-05-29T00:00:00"/>
        <d v="2017-05-30T00:00:00"/>
        <d v="2017-05-31T00:00:00"/>
        <d v="2017-06-01T00:00:00"/>
        <d v="2017-06-02T00:00:00"/>
        <d v="2017-06-03T00:00:00"/>
        <d v="2017-06-04T00:00:00"/>
        <d v="2017-06-05T00:00:00"/>
        <d v="2017-06-06T00:00:00"/>
        <d v="2017-06-07T00:00:00"/>
        <d v="2017-06-08T00:00:00"/>
        <d v="2017-06-09T00:00:00"/>
        <d v="2017-06-10T00:00:00"/>
        <d v="2017-06-11T00:00:00"/>
        <d v="2017-06-12T00:00:00"/>
        <d v="2017-06-13T00:00:00"/>
        <d v="2017-06-14T00:00:00"/>
        <d v="2017-06-15T00:00:00"/>
        <d v="2017-06-16T00:00:00"/>
        <d v="2017-06-17T00:00:00"/>
        <d v="2017-06-18T00:00:00"/>
        <d v="2017-06-19T00:00:00"/>
        <d v="2017-06-20T00:00:00"/>
        <d v="2017-06-21T00:00:00"/>
        <d v="2017-06-22T00:00:00"/>
        <d v="2017-06-23T00:00:00"/>
        <d v="2017-06-24T00:00:00"/>
        <d v="2017-06-25T00:00:00"/>
        <d v="2017-06-26T00:00:00"/>
        <d v="2017-06-27T00:00:00"/>
        <d v="2017-06-28T00:00:00"/>
        <d v="2017-06-29T00:00:00"/>
        <d v="2017-06-30T00:00:00"/>
        <d v="2017-07-01T00:00:00"/>
        <d v="2017-07-02T00:00:00"/>
        <d v="2017-07-03T00:00:00"/>
        <d v="2017-07-04T00:00:00"/>
        <d v="2017-07-05T00:00:00"/>
        <d v="2017-07-06T00:00:00"/>
        <d v="2017-07-07T00:00:00"/>
        <d v="2017-07-08T00:00:00"/>
        <d v="2017-07-09T00:00:00"/>
        <d v="2017-07-10T00:00:00"/>
        <d v="2017-07-11T00:00:00"/>
        <d v="2017-07-12T00:00:00"/>
        <d v="2017-07-13T00:00:00"/>
        <d v="2017-07-14T00:00:00"/>
        <d v="2017-07-15T00:00:00"/>
        <d v="2017-07-16T00:00:00"/>
        <d v="2017-07-17T00:00:00"/>
        <d v="2017-07-18T00:00:00"/>
        <d v="2017-07-19T00:00:00"/>
        <d v="2017-07-20T00:00:00"/>
        <d v="2017-07-21T00:00:00"/>
        <d v="2017-07-22T00:00:00"/>
        <d v="2017-07-23T00:00:00"/>
        <d v="2017-07-24T00:00:00"/>
        <d v="2017-07-25T00:00:00"/>
        <d v="2017-07-26T00:00:00"/>
        <d v="2017-07-27T00:00:00"/>
        <d v="2017-07-28T00:00:00"/>
        <d v="2017-07-29T00:00:00"/>
        <d v="2017-07-30T00:00:00"/>
        <d v="2017-07-31T00:00:00"/>
        <d v="2017-08-01T00:00:00"/>
        <d v="2017-08-02T00:00:00"/>
        <d v="2017-08-03T00:00:00"/>
        <d v="2017-08-04T00:00:00"/>
        <d v="2017-08-05T00:00:00"/>
        <d v="2017-08-06T00:00:00"/>
        <d v="2017-08-07T00:00:00"/>
        <d v="2017-08-08T00:00:00"/>
        <d v="2017-08-09T00:00:00"/>
        <d v="2017-08-10T00:00:00"/>
        <d v="2017-08-11T00:00:00"/>
        <d v="2017-08-12T00:00:00"/>
        <d v="2017-08-13T00:00:00"/>
        <d v="2017-08-14T00:00:00"/>
        <d v="2017-08-15T00:00:00"/>
        <d v="2017-08-16T00:00:00"/>
        <d v="2017-08-17T00:00:00"/>
        <d v="2017-08-18T00:00:00"/>
        <d v="2017-08-19T00:00:00"/>
        <d v="2017-08-20T00:00:00"/>
        <d v="2017-08-21T00:00:00"/>
        <d v="2017-08-22T00:00:00"/>
        <d v="2017-08-23T00:00:00"/>
        <d v="2017-08-24T00:00:00"/>
        <d v="2017-08-25T00:00:00"/>
        <d v="2017-08-26T00:00:00"/>
        <d v="2017-08-27T00:00:00"/>
        <d v="2017-08-28T00:00:00"/>
        <d v="2017-08-29T00:00:00"/>
        <d v="2017-08-30T00:00:00"/>
        <d v="2017-08-31T00:00:00"/>
        <d v="2017-09-01T00:00:00"/>
        <d v="2017-09-02T00:00:00"/>
        <d v="2017-09-03T00:00:00"/>
        <d v="2017-09-04T00:00:00"/>
        <d v="2017-09-05T00:00:00"/>
        <d v="2017-09-06T00:00:00"/>
        <d v="2017-09-07T00:00:00"/>
        <d v="2017-09-08T00:00:00"/>
        <d v="2017-09-09T00:00:00"/>
        <d v="2017-09-10T00:00:00"/>
        <d v="2017-09-11T00:00:00"/>
        <d v="2017-09-12T00:00:00"/>
        <d v="2017-09-13T00:00:00"/>
        <d v="2017-09-14T00:00:00"/>
        <d v="2017-09-15T00:00:00"/>
        <d v="2017-09-16T00:00:00"/>
        <d v="2017-09-17T00:00:00"/>
        <d v="2017-09-18T00:00:00"/>
        <d v="2017-09-19T00:00:00"/>
        <d v="2017-09-20T00:00:00"/>
        <d v="2017-09-21T00:00:00"/>
        <d v="2017-09-22T00:00:00"/>
        <d v="2017-09-23T00:00:00"/>
        <d v="2017-09-24T00:00:00"/>
        <d v="2017-09-25T00:00:00"/>
        <d v="2017-09-26T00:00:00"/>
        <d v="2017-09-27T00:00:00"/>
        <d v="2017-09-28T00:00:00"/>
        <d v="2017-09-29T00:00:00"/>
        <d v="2017-09-30T00:00:00"/>
        <d v="2017-10-01T00:00:00"/>
        <d v="2017-10-02T00:00:00"/>
        <d v="2017-10-03T00:00:00"/>
        <d v="2017-10-04T00:00:00"/>
        <d v="2017-10-05T00:00:00"/>
        <d v="2017-10-06T00:00:00"/>
        <d v="2017-10-07T00:00:00"/>
        <d v="2017-10-08T00:00:00"/>
        <d v="2017-10-09T00:00:00"/>
        <d v="2017-10-10T00:00:00"/>
        <d v="2017-10-11T00:00:00"/>
        <d v="2017-10-12T00:00:00"/>
        <d v="2017-10-13T00:00:00"/>
        <d v="2017-10-14T00:00:00"/>
        <d v="2017-10-15T00:00:00"/>
        <d v="2017-10-16T00:00:00"/>
        <d v="2017-10-17T00:00:00"/>
        <d v="2017-10-18T00:00:00"/>
        <d v="2017-10-19T00:00:00"/>
        <d v="2017-10-20T00:00:00"/>
        <d v="2017-10-21T00:00:00"/>
        <d v="2017-10-22T00:00:00"/>
        <d v="2017-10-23T00:00:00"/>
        <d v="2017-10-24T00:00:00"/>
        <d v="2017-10-25T00:00:00"/>
        <d v="2017-10-26T00:00:00"/>
        <d v="2017-10-27T00:00:00"/>
        <d v="2017-10-28T00:00:00"/>
        <d v="2017-10-29T00:00:00"/>
        <d v="2017-10-30T00:00:00"/>
        <d v="2017-10-31T00:00:00"/>
        <d v="2017-11-01T00:00:00"/>
        <d v="2017-11-02T00:00:00"/>
        <d v="2017-11-03T00:00:00"/>
        <d v="2017-11-04T00:00:00"/>
        <d v="2017-11-05T00:00:00"/>
        <d v="2017-11-06T00:00:00"/>
        <d v="2017-11-07T00:00:00"/>
        <d v="2017-11-08T00:00:00"/>
        <d v="2017-11-09T00:00:00"/>
        <d v="2017-11-10T00:00:00"/>
        <d v="2017-11-11T00:00:00"/>
        <d v="2017-11-12T00:00:00"/>
        <d v="2017-11-13T00:00:00"/>
        <d v="2017-11-14T00:00:00"/>
        <d v="2017-11-15T00:00:00"/>
        <d v="2017-11-16T00:00:00"/>
        <d v="2017-11-17T00:00:00"/>
        <d v="2017-11-18T00:00:00"/>
        <d v="2017-11-19T00:00:00"/>
        <d v="2017-11-20T00:00:00"/>
        <d v="2017-11-21T00:00:00"/>
        <d v="2017-11-22T00:00:00"/>
        <d v="2017-11-23T00:00:00"/>
        <d v="2017-11-24T00:00:00"/>
        <d v="2017-11-25T00:00:00"/>
        <d v="2017-11-26T00:00:00"/>
        <d v="2017-11-27T00:00:00"/>
        <d v="2017-11-28T00:00:00"/>
        <d v="2017-11-29T00:00:00"/>
        <d v="2017-11-30T00:00:00"/>
        <d v="2017-12-01T00:00:00"/>
        <d v="2017-12-02T00:00:00"/>
        <d v="2017-12-03T00:00:00"/>
        <d v="2017-12-04T00:00:00"/>
        <d v="2017-12-05T00:00:00"/>
        <d v="2017-12-06T00:00:00"/>
        <d v="2017-12-07T00:00:00"/>
        <d v="2017-12-08T00:00:00"/>
        <d v="2017-12-09T00:00:00"/>
        <d v="2017-12-10T00:00:00"/>
        <d v="2017-12-11T00:00:00"/>
        <d v="2017-12-12T00:00:00"/>
        <d v="2017-12-13T00:00:00"/>
        <d v="2017-12-14T00:00:00"/>
        <d v="2017-12-15T00:00:00"/>
        <d v="2017-12-16T00:00:00"/>
        <d v="2017-12-17T00:00:00"/>
        <d v="2017-12-18T00:00:00"/>
        <d v="2017-12-19T00:00:00"/>
        <d v="2017-12-20T00:00:00"/>
        <d v="2017-12-21T00:00:00"/>
        <d v="2017-12-22T00:00:00"/>
        <d v="2017-12-23T00:00:00"/>
        <d v="2017-12-24T00:00:00"/>
        <d v="2017-12-25T00:00:00"/>
        <d v="2017-12-26T00:00:00"/>
        <d v="2017-12-27T00:00:00"/>
        <d v="2017-12-28T00:00:00"/>
        <d v="2017-12-29T00:00:00"/>
        <d v="2017-12-30T00:00:00"/>
        <d v="2017-12-31T00:00:00"/>
        <d v="2018-01-01T00:00:00"/>
        <d v="2018-01-02T00:00:00"/>
        <d v="2018-01-03T00:00:00"/>
        <d v="2018-01-04T00:00:00"/>
        <d v="2018-01-05T00:00:00"/>
        <d v="2018-01-06T00:00:00"/>
        <d v="2018-01-07T00:00:00"/>
        <d v="2018-01-08T00:00:00"/>
        <d v="2018-01-09T00:00:00"/>
        <d v="2018-01-10T00:00:00"/>
        <d v="2018-01-11T00:00:00"/>
        <d v="2018-01-12T00:00:00"/>
        <d v="2018-01-13T00:00:00"/>
        <d v="2018-01-14T00:00:00"/>
        <d v="2018-01-15T00:00:00"/>
        <d v="2018-01-16T00:00:00"/>
        <d v="2018-01-17T00:00:00"/>
        <d v="2018-01-18T00:00:00"/>
        <d v="2018-01-19T00:00:00"/>
        <d v="2018-01-20T00:00:00"/>
        <d v="2018-01-21T00:00:00"/>
        <d v="2018-01-22T00:00:00"/>
        <d v="2018-01-23T00:00:00"/>
        <d v="2018-01-24T00:00:00"/>
        <d v="2018-01-25T00:00:00"/>
        <d v="2018-01-26T00:00:00"/>
        <d v="2018-01-27T00:00:00"/>
        <d v="2018-01-28T00:00:00"/>
        <d v="2018-01-29T00:00:00"/>
        <d v="2018-01-30T00:00:00"/>
        <d v="2018-01-31T00:00:00"/>
        <d v="2018-02-01T00:00:00"/>
        <d v="2018-02-02T00:00:00"/>
        <d v="2018-02-03T00:00:00"/>
        <d v="2018-02-04T00:00:00"/>
        <d v="2018-02-05T00:00:00"/>
        <d v="2018-02-06T00:00:00"/>
        <d v="2018-02-07T00:00:00"/>
        <d v="2018-02-08T00:00:00"/>
        <d v="2018-02-09T00:00:00"/>
        <d v="2018-02-10T00:00:00"/>
        <d v="2018-02-11T00:00:00"/>
        <d v="2018-02-12T00:00:00"/>
        <d v="2018-02-13T00:00:00"/>
        <d v="2018-02-14T00:00:00"/>
        <d v="2018-02-15T00:00:00"/>
        <d v="2018-02-16T00:00:00"/>
        <d v="2018-02-17T00:00:00"/>
        <d v="2018-02-18T00:00:00"/>
        <d v="2018-02-19T00:00:00"/>
        <d v="2018-02-20T00:00:00"/>
        <d v="2018-02-21T00:00:00"/>
        <d v="2018-02-22T00:00:00"/>
        <d v="2018-02-23T00:00:00"/>
        <d v="2018-02-24T00:00:00"/>
        <d v="2018-02-25T00:00:00"/>
        <d v="2018-02-26T00:00:00"/>
        <d v="2018-02-27T00:00:00"/>
        <d v="2018-02-28T00:00:00"/>
        <d v="2018-03-01T00:00:00"/>
        <d v="2018-03-02T00:00:00"/>
        <d v="2018-03-03T00:00:00"/>
        <d v="2018-03-04T00:00:00"/>
        <d v="2018-03-05T00:00:00"/>
        <d v="2018-03-06T00:00:00"/>
        <d v="2018-03-07T00:00:00"/>
        <d v="2018-03-08T00:00:00"/>
        <d v="2018-03-09T00:00:00"/>
        <d v="2018-03-10T00:00:00"/>
        <d v="2018-03-11T00:00:00"/>
        <d v="2018-03-12T00:00:00"/>
        <d v="2018-03-13T00:00:00"/>
        <d v="2018-03-14T00:00:00"/>
        <d v="2018-03-15T00:00:00"/>
        <d v="2018-03-16T00:00:00"/>
        <d v="2018-03-17T00:00:00"/>
        <d v="2018-03-18T00:00:00"/>
        <d v="2018-03-19T00:00:00"/>
        <d v="2018-03-20T00:00:00"/>
        <d v="2018-03-21T00:00:00"/>
        <d v="2018-03-22T00:00:00"/>
        <d v="2018-03-23T00:00:00"/>
        <d v="2018-03-24T00:00:00"/>
        <d v="2018-03-25T00:00:00"/>
        <d v="2018-03-26T00:00:00"/>
        <d v="2018-03-27T00:00:00"/>
        <d v="2018-03-28T00:00:00"/>
        <d v="2018-03-29T00:00:00"/>
        <d v="2018-03-30T00:00:00"/>
        <d v="2018-03-31T00:00:00"/>
        <d v="2018-04-01T00:00:00"/>
        <d v="2018-04-02T00:00:00"/>
        <d v="2018-04-03T00:00:00"/>
        <d v="2018-04-04T00:00:00"/>
        <d v="2018-04-05T00:00:00"/>
        <d v="2018-04-06T00:00:00"/>
        <d v="2018-04-07T00:00:00"/>
        <d v="2018-04-08T00:00:00"/>
        <d v="2018-04-09T00:00:00"/>
        <d v="2018-04-10T00:00:00"/>
        <d v="2018-04-11T00:00:00"/>
        <d v="2018-04-12T00:00:00"/>
        <d v="2018-04-13T00:00:00"/>
        <d v="2018-04-14T00:00:00"/>
        <d v="2018-04-15T00:00:00"/>
        <d v="2018-04-16T00:00:00"/>
        <d v="2018-04-17T00:00:00"/>
        <d v="2018-04-18T00:00:00"/>
        <d v="2018-04-19T00:00:00"/>
        <d v="2018-04-20T00:00:00"/>
        <d v="2018-04-21T00:00:00"/>
        <d v="2018-04-22T00:00:00"/>
        <d v="2018-04-23T00:00:00"/>
        <d v="2018-04-24T00:00:00"/>
        <d v="2018-04-25T00:00:00"/>
        <d v="2018-04-26T00:00:00"/>
        <d v="2018-04-27T00:00:00"/>
        <d v="2018-04-28T00:00:00"/>
        <d v="2018-04-29T00:00:00"/>
        <d v="2018-04-30T00:00:00"/>
        <d v="2018-05-01T00:00:00"/>
        <d v="2018-05-02T00:00:00"/>
        <d v="2018-05-03T00:00:00"/>
        <d v="2018-05-04T00:00:00"/>
        <d v="2018-05-05T00:00:00"/>
        <d v="2018-05-06T00:00:00"/>
        <d v="2018-05-07T00:00:00"/>
        <d v="2018-05-08T00:00:00"/>
        <d v="2018-05-09T00:00:00"/>
        <d v="2018-05-10T00:00:00"/>
        <d v="2018-05-11T00:00:00"/>
        <d v="2018-05-12T00:00:00"/>
        <d v="2018-05-13T00:00:00"/>
        <d v="2018-05-14T00:00:00"/>
        <d v="2018-05-15T00:00:00"/>
        <d v="2018-05-16T00:00:00"/>
        <d v="2018-05-17T00:00:00"/>
        <d v="2018-05-18T00:00:00"/>
        <d v="2018-05-19T00:00:00"/>
        <d v="2018-05-20T00:00:00"/>
        <d v="2018-05-21T00:00:00"/>
        <d v="2018-05-22T00:00:00"/>
        <d v="2018-05-23T00:00:00"/>
        <d v="2018-05-24T00:00:00"/>
        <d v="2018-05-25T00:00:00"/>
        <d v="2018-05-26T00:00:00"/>
        <d v="2018-05-27T00:00:00"/>
        <d v="2018-05-28T00:00:00"/>
        <d v="2018-05-29T00:00:00"/>
        <d v="2018-05-30T00:00:00"/>
        <d v="2018-05-31T00:00:00"/>
        <d v="2018-06-01T00:00:00"/>
        <d v="2018-06-02T00:00:00"/>
        <d v="2018-06-03T00:00:00"/>
        <d v="2018-06-04T00:00:00"/>
        <d v="2018-06-05T00:00:00"/>
        <d v="2018-06-06T00:00:00"/>
        <d v="2018-06-07T00:00:00"/>
        <d v="2018-06-08T00:00:00"/>
        <d v="2018-06-09T00:00:00"/>
        <d v="2018-06-10T00:00:00"/>
        <d v="2018-06-11T00:00:00"/>
        <d v="2018-06-12T00:00:00"/>
        <d v="2018-06-13T00:00:00"/>
        <d v="2018-06-14T00:00:00"/>
        <d v="2018-06-15T00:00:00"/>
        <d v="2018-06-16T00:00:00"/>
        <d v="2018-06-17T00:00:00"/>
        <d v="2018-06-18T00:00:00"/>
        <d v="2018-06-19T00:00:00"/>
        <d v="2018-06-20T00:00:00"/>
        <d v="2018-06-21T00:00:00"/>
        <d v="2018-06-22T00:00:00"/>
        <d v="2018-06-23T00:00:00"/>
        <d v="2018-06-24T00:00:00"/>
        <d v="2018-06-25T00:00:00"/>
        <d v="2018-06-26T00:00:00"/>
        <d v="2018-06-27T00:00:00"/>
        <d v="2018-06-28T00:00:00"/>
        <d v="2018-06-29T00:00:00"/>
        <d v="2018-06-30T00:00:00"/>
        <d v="2018-07-01T00:00:00"/>
        <d v="2018-07-02T00:00:00"/>
        <d v="2018-07-03T00:00:00"/>
        <d v="2018-07-04T00:00:00"/>
        <d v="2018-07-05T00:00:00"/>
        <d v="2018-07-06T00:00:00"/>
        <d v="2018-07-07T00:00:00"/>
        <d v="2018-07-08T00:00:00"/>
        <d v="2018-07-09T00:00:00"/>
        <d v="2018-07-10T00:00:00"/>
        <d v="2018-07-11T00:00:00"/>
        <d v="2018-07-12T00:00:00"/>
        <d v="2018-07-13T00:00:00"/>
        <d v="2018-07-14T00:00:00"/>
        <d v="2018-07-15T00:00:00"/>
        <d v="2018-07-16T00:00:00"/>
        <d v="2018-07-17T00:00:00"/>
        <d v="2018-07-18T00:00:00"/>
        <d v="2018-07-19T00:00:00"/>
        <d v="2018-07-20T00:00:00"/>
        <d v="2018-07-21T00:00:00"/>
        <d v="2018-07-22T00:00:00"/>
        <d v="2018-07-23T00:00:00"/>
        <d v="2018-07-24T00:00:00"/>
        <d v="2018-07-25T00:00:00"/>
        <d v="2018-07-26T00:00:00"/>
        <d v="2018-07-27T00:00:00"/>
        <d v="2018-07-28T00:00:00"/>
        <d v="2018-07-29T00:00:00"/>
        <d v="2018-07-30T00:00:00"/>
        <d v="2018-07-31T00:00:00"/>
        <d v="2018-08-01T00:00:00"/>
        <d v="2018-08-02T00:00:00"/>
        <d v="2018-08-03T00:00:00"/>
        <d v="2018-08-04T00:00:00"/>
        <d v="2018-08-05T00:00:00"/>
        <d v="2018-08-06T00:00:00"/>
        <d v="2018-08-07T00:00:00"/>
        <d v="2018-08-08T00:00:00"/>
        <d v="2018-08-09T00:00:00"/>
        <d v="2018-08-10T00:00:00"/>
        <d v="2018-08-11T00:00:00"/>
        <d v="2018-08-12T00:00:00"/>
        <d v="2018-08-13T00:00:00"/>
        <d v="2018-08-14T00:00:00"/>
        <d v="2018-08-15T00:00:00"/>
        <d v="2018-08-16T00:00:00"/>
        <d v="2018-08-17T00:00:00"/>
        <d v="2018-08-18T00:00:00"/>
        <d v="2018-08-19T00:00:00"/>
        <d v="2018-08-20T00:00:00"/>
        <d v="2018-08-21T00:00:00"/>
        <d v="2018-08-22T00:00:00"/>
        <d v="2018-08-23T00:00:00"/>
        <d v="2018-08-24T00:00:00"/>
        <d v="2018-08-25T00:00:00"/>
        <d v="2018-08-26T00:00:00"/>
        <d v="2018-08-27T00:00:00"/>
        <d v="2018-08-28T00:00:00"/>
        <d v="2018-08-29T00:00:00"/>
        <d v="2018-08-30T00:00:00"/>
        <d v="2018-08-31T00:00:00"/>
        <d v="2018-09-01T00:00:00"/>
        <d v="2018-09-02T00:00:00"/>
        <d v="2018-09-03T00:00:00"/>
        <d v="2018-09-04T00:00:00"/>
        <d v="2018-09-05T00:00:00"/>
        <d v="2018-09-06T00:00:00"/>
        <d v="2018-09-07T00:00:00"/>
        <d v="2018-09-08T00:00:00"/>
        <d v="2018-09-09T00:00:00"/>
        <d v="2018-09-10T00:00:00"/>
        <d v="2018-09-11T00:00:00"/>
        <d v="2018-09-12T00:00:00"/>
        <d v="2018-09-13T00:00:00"/>
        <d v="2018-09-14T00:00:00"/>
        <d v="2018-09-15T00:00:00"/>
        <d v="2018-09-16T00:00:00"/>
        <d v="2018-09-17T00:00:00"/>
        <d v="2018-09-18T00:00:00"/>
        <d v="2018-09-19T00:00:00"/>
        <d v="2018-09-20T00:00:00"/>
        <d v="2018-09-21T00:00:00"/>
        <d v="2018-09-22T00:00:00"/>
        <d v="2018-09-23T00:00:00"/>
        <d v="2018-09-24T00:00:00"/>
        <d v="2018-09-25T00:00:00"/>
        <d v="2018-09-26T00:00:00"/>
        <d v="2018-09-27T00:00:00"/>
        <d v="2018-09-28T00:00:00"/>
        <d v="2018-09-29T00:00:00"/>
        <d v="2018-09-30T00:00:00"/>
        <d v="2018-10-01T00:00:00"/>
        <d v="2018-10-02T00:00:00"/>
        <d v="2018-10-03T00:00:00"/>
        <d v="2018-10-04T00:00:00"/>
        <d v="2018-10-05T00:00:00"/>
        <d v="2018-10-06T00:00:00"/>
        <d v="2018-10-07T00:00:00"/>
        <d v="2018-10-08T00:00:00"/>
        <d v="2018-10-09T00:00:00"/>
        <d v="2018-10-10T00:00:00"/>
        <d v="2018-10-11T00:00:00"/>
        <d v="2018-10-12T00:00:00"/>
        <d v="2018-10-13T00:00:00"/>
        <d v="2018-10-14T00:00:00"/>
        <d v="2018-10-15T00:00:00"/>
        <d v="2018-10-16T00:00:00"/>
        <d v="2018-10-17T00:00:00"/>
        <d v="2018-10-18T00:00:00"/>
        <d v="2018-10-19T00:00:00"/>
        <d v="2018-10-20T00:00:00"/>
        <d v="2018-10-21T00:00:00"/>
        <d v="2018-10-22T00:00:00"/>
        <d v="2018-10-23T00:00:00"/>
        <d v="2018-10-24T00:00:00"/>
        <d v="2018-10-25T00:00:00"/>
        <d v="2018-10-26T00:00:00"/>
        <d v="2018-10-27T00:00:00"/>
        <d v="2018-10-28T00:00:00"/>
        <d v="2018-10-29T00:00:00"/>
        <d v="2018-10-30T00:00:00"/>
        <d v="2018-10-31T00:00:00"/>
        <d v="2018-11-01T00:00:00"/>
        <d v="2018-11-02T00:00:00"/>
        <d v="2018-11-03T00:00:00"/>
        <d v="2018-11-04T00:00:00"/>
        <d v="2018-11-05T00:00:00"/>
        <d v="2018-11-06T00:00:00"/>
        <d v="2018-11-07T00:00:00"/>
        <d v="2018-11-08T00:00:00"/>
        <d v="2018-11-09T00:00:00"/>
        <d v="2018-11-10T00:00:00"/>
        <d v="2018-11-11T00:00:00"/>
        <d v="2018-11-12T00:00:00"/>
        <d v="2018-11-13T00:00:00"/>
        <d v="2018-11-14T00:00:00"/>
        <d v="2018-11-15T00:00:00"/>
        <d v="2018-11-16T00:00:00"/>
        <d v="2018-11-17T00:00:00"/>
        <d v="2018-11-18T00:00:00"/>
        <d v="2018-11-19T00:00:00"/>
        <d v="2018-11-20T00:00:00"/>
        <d v="2018-11-21T00:00:00"/>
        <d v="2018-11-22T00:00:00"/>
        <d v="2018-11-23T00:00:00"/>
        <d v="2018-11-24T00:00:00"/>
        <d v="2018-11-25T00:00:00"/>
        <d v="2018-11-26T00:00:00"/>
        <d v="2018-11-27T00:00:00"/>
        <d v="2018-11-28T00:00:00"/>
        <d v="2018-11-29T00:00:00"/>
        <d v="2018-11-30T00:00:00"/>
        <d v="2018-12-01T00:00:00"/>
        <d v="2018-12-02T00:00:00"/>
        <d v="2018-12-03T00:00:00"/>
        <d v="2018-12-04T00:00:00"/>
        <d v="2018-12-05T00:00:00"/>
        <d v="2018-12-06T00:00:00"/>
        <d v="2018-12-07T00:00:00"/>
        <d v="2018-12-08T00:00:00"/>
        <d v="2018-12-09T00:00:00"/>
        <d v="2018-12-10T00:00:00"/>
        <d v="2018-12-11T00:00:00"/>
        <d v="2018-12-12T00:00:00"/>
        <d v="2018-12-13T00:00:00"/>
        <d v="2018-12-14T00:00:00"/>
        <d v="2018-12-15T00:00:00"/>
        <d v="2018-12-16T00:00:00"/>
        <d v="2018-12-17T00:00:00"/>
        <d v="2018-12-18T00:00:00"/>
        <d v="2018-12-19T00:00:00"/>
        <d v="2018-12-20T00:00:00"/>
        <d v="2018-12-21T00:00:00"/>
        <d v="2018-12-22T00:00:00"/>
        <d v="2018-12-23T00:00:00"/>
        <d v="2018-12-24T00:00:00"/>
        <d v="2018-12-25T00:00:00"/>
        <d v="2018-12-26T00:00:00"/>
        <d v="2018-12-27T00:00:00"/>
        <d v="2018-12-28T00:00:00"/>
        <d v="2018-12-29T00:00:00"/>
        <d v="2018-12-30T00:00:00"/>
      </sharedItems>
    </cacheField>
    <cacheField name="Sales Amt." numFmtId="187">
      <sharedItems containsSemiMixedTypes="0" containsString="0" containsNumber="1" containsInteger="1" minValue="1015" maxValue="39969"/>
    </cacheField>
    <cacheField name="Day" numFmtId="0">
      <sharedItems containsSemiMixedTypes="0" containsString="0" containsNumber="1" containsInteger="1" minValue="1" maxValue="31" count="31">
        <n v="3"/>
        <n v="4"/>
        <n v="5"/>
        <n v="6"/>
        <n v="7"/>
        <n v="8"/>
        <n v="9"/>
        <n v="10"/>
        <n v="11"/>
        <n v="12"/>
        <n v="13"/>
        <n v="14"/>
        <n v="15"/>
        <n v="16"/>
        <n v="17"/>
        <n v="18"/>
        <n v="19"/>
        <n v="20"/>
        <n v="21"/>
        <n v="22"/>
        <n v="23"/>
        <n v="24"/>
        <n v="25"/>
        <n v="26"/>
        <n v="27"/>
        <n v="28"/>
        <n v="29"/>
        <n v="30"/>
        <n v="31"/>
        <n v="1"/>
        <n v="2"/>
      </sharedItems>
    </cacheField>
    <cacheField name="Month" numFmtId="198">
      <sharedItems containsSemiMixedTypes="0" containsNonDate="0" containsDate="1" containsString="0" minDate="2017-01-01T00:00:00" maxDate="2018-12-02T00:00:00"/>
    </cacheField>
    <cacheField name="Year" numFmtId="0">
      <sharedItems containsSemiMixedTypes="0" containsString="0" containsNumber="1" containsInteger="1" minValue="2017" maxValue="2018" count="2">
        <n v="2017"/>
        <n v="2018"/>
      </sharedItems>
    </cacheField>
    <cacheField name="Weekday" numFmtId="197">
      <sharedItems containsSemiMixedTypes="0" containsNonDate="0" containsDate="1" containsString="0" minDate="1899-12-31T00:00:00" maxDate="1900-01-07T00:00:00" count="7">
        <d v="1900-01-02T00:00:00"/>
        <d v="1900-01-03T00:00:00"/>
        <d v="1900-01-04T00:00:00"/>
        <d v="1900-01-05T00:00:00"/>
        <d v="1900-01-06T00:00:00"/>
        <d v="1899-12-31T00:00:00"/>
        <d v="1900-01-01T00:00:00"/>
      </sharedItems>
    </cacheField>
  </cacheFields>
  <extLst>
    <ext xmlns:x14="http://schemas.microsoft.com/office/spreadsheetml/2009/9/main" uri="{725AE2AE-9491-48be-B2B4-4EB974FC3084}">
      <x14:pivotCacheDefinition pivotCacheId="12"/>
    </ext>
  </extLst>
</pivotCacheDefinition>
</file>

<file path=xl/pivotCache/pivotCacheRecords1.xml><?xml version="1.0" encoding="utf-8"?>
<pivotCacheRecords xmlns="http://schemas.openxmlformats.org/spreadsheetml/2006/main" xmlns:r="http://schemas.openxmlformats.org/officeDocument/2006/relationships" count="12">
  <r>
    <x v="0"/>
    <x v="0"/>
    <n v="17507"/>
    <n v="5900"/>
    <n v="700"/>
  </r>
  <r>
    <x v="0"/>
    <x v="1"/>
    <n v="17219"/>
    <n v="3200"/>
    <n v="700"/>
  </r>
  <r>
    <x v="0"/>
    <x v="1"/>
    <n v="19745"/>
    <n v="5700"/>
    <n v="1000"/>
  </r>
  <r>
    <x v="1"/>
    <x v="0"/>
    <n v="14090"/>
    <n v="3600"/>
    <n v="800"/>
  </r>
  <r>
    <x v="1"/>
    <x v="0"/>
    <n v="22545"/>
    <n v="4000"/>
    <n v="1000"/>
  </r>
  <r>
    <x v="2"/>
    <x v="0"/>
    <n v="22871"/>
    <n v="4600"/>
    <n v="900"/>
  </r>
  <r>
    <x v="2"/>
    <x v="1"/>
    <n v="21041"/>
    <n v="4500"/>
    <n v="700"/>
  </r>
  <r>
    <x v="2"/>
    <x v="1"/>
    <n v="21506"/>
    <n v="5200"/>
    <n v="1000"/>
  </r>
  <r>
    <x v="2"/>
    <x v="1"/>
    <n v="19468"/>
    <n v="5300"/>
    <n v="1000"/>
  </r>
  <r>
    <x v="3"/>
    <x v="0"/>
    <n v="21172"/>
    <n v="5600"/>
    <n v="900"/>
  </r>
  <r>
    <x v="3"/>
    <x v="1"/>
    <n v="18787"/>
    <n v="3600"/>
    <n v="800"/>
  </r>
  <r>
    <x v="3"/>
    <x v="1"/>
    <n v="14144"/>
    <n v="5900"/>
    <n v="600"/>
  </r>
</pivotCacheRecords>
</file>

<file path=xl/pivotCache/pivotCacheRecords2.xml><?xml version="1.0" encoding="utf-8"?>
<pivotCacheRecords xmlns="http://schemas.openxmlformats.org/spreadsheetml/2006/main" xmlns:r="http://schemas.openxmlformats.org/officeDocument/2006/relationships" count="124">
  <r>
    <x v="0"/>
    <x v="0"/>
    <x v="0"/>
    <n v="150"/>
    <n v="10"/>
    <n v="1500"/>
  </r>
  <r>
    <x v="1"/>
    <x v="1"/>
    <x v="1"/>
    <n v="250"/>
    <n v="50"/>
    <n v="12500"/>
  </r>
  <r>
    <x v="2"/>
    <x v="2"/>
    <x v="2"/>
    <n v="180"/>
    <n v="100"/>
    <n v="18000"/>
  </r>
  <r>
    <x v="3"/>
    <x v="3"/>
    <x v="3"/>
    <n v="300"/>
    <n v="35"/>
    <n v="10500"/>
  </r>
  <r>
    <x v="4"/>
    <x v="0"/>
    <x v="1"/>
    <n v="150"/>
    <n v="72"/>
    <n v="10800"/>
  </r>
  <r>
    <x v="5"/>
    <x v="1"/>
    <x v="0"/>
    <n v="250"/>
    <n v="30"/>
    <n v="7500"/>
  </r>
  <r>
    <x v="6"/>
    <x v="3"/>
    <x v="4"/>
    <n v="300"/>
    <n v="74"/>
    <n v="22200"/>
  </r>
  <r>
    <x v="7"/>
    <x v="2"/>
    <x v="0"/>
    <n v="180"/>
    <n v="188"/>
    <n v="33840"/>
  </r>
  <r>
    <x v="8"/>
    <x v="0"/>
    <x v="0"/>
    <n v="150"/>
    <n v="74"/>
    <n v="11100"/>
  </r>
  <r>
    <x v="9"/>
    <x v="2"/>
    <x v="1"/>
    <n v="180"/>
    <n v="100"/>
    <n v="18000"/>
  </r>
  <r>
    <x v="9"/>
    <x v="1"/>
    <x v="3"/>
    <n v="250"/>
    <n v="99"/>
    <n v="24750"/>
  </r>
  <r>
    <x v="10"/>
    <x v="3"/>
    <x v="2"/>
    <n v="300"/>
    <n v="114"/>
    <n v="34200"/>
  </r>
  <r>
    <x v="11"/>
    <x v="2"/>
    <x v="3"/>
    <n v="180"/>
    <n v="59"/>
    <n v="10620"/>
  </r>
  <r>
    <x v="12"/>
    <x v="0"/>
    <x v="4"/>
    <n v="150"/>
    <n v="69"/>
    <n v="10350"/>
  </r>
  <r>
    <x v="13"/>
    <x v="1"/>
    <x v="1"/>
    <n v="250"/>
    <n v="15"/>
    <n v="3750"/>
  </r>
  <r>
    <x v="14"/>
    <x v="3"/>
    <x v="5"/>
    <n v="300"/>
    <n v="121"/>
    <n v="36300"/>
  </r>
  <r>
    <x v="15"/>
    <x v="2"/>
    <x v="0"/>
    <n v="180"/>
    <n v="86"/>
    <n v="15480"/>
  </r>
  <r>
    <x v="16"/>
    <x v="0"/>
    <x v="4"/>
    <n v="150"/>
    <n v="16"/>
    <n v="2400"/>
  </r>
  <r>
    <x v="17"/>
    <x v="1"/>
    <x v="5"/>
    <n v="250"/>
    <n v="15"/>
    <n v="3750"/>
  </r>
  <r>
    <x v="18"/>
    <x v="3"/>
    <x v="4"/>
    <n v="300"/>
    <n v="32"/>
    <n v="9600"/>
  </r>
  <r>
    <x v="19"/>
    <x v="2"/>
    <x v="2"/>
    <n v="180"/>
    <n v="48"/>
    <n v="8640"/>
  </r>
  <r>
    <x v="20"/>
    <x v="0"/>
    <x v="2"/>
    <n v="150"/>
    <n v="49"/>
    <n v="7350"/>
  </r>
  <r>
    <x v="21"/>
    <x v="1"/>
    <x v="6"/>
    <n v="250"/>
    <n v="80"/>
    <n v="20000"/>
  </r>
  <r>
    <x v="22"/>
    <x v="0"/>
    <x v="3"/>
    <n v="150"/>
    <n v="16"/>
    <n v="2400"/>
  </r>
  <r>
    <x v="22"/>
    <x v="3"/>
    <x v="3"/>
    <n v="300"/>
    <n v="80"/>
    <n v="24000"/>
  </r>
  <r>
    <x v="23"/>
    <x v="2"/>
    <x v="0"/>
    <n v="180"/>
    <n v="60"/>
    <n v="10800"/>
  </r>
  <r>
    <x v="24"/>
    <x v="0"/>
    <x v="3"/>
    <n v="150"/>
    <n v="95"/>
    <n v="14250"/>
  </r>
  <r>
    <x v="25"/>
    <x v="1"/>
    <x v="5"/>
    <n v="250"/>
    <n v="68"/>
    <n v="17000"/>
  </r>
  <r>
    <x v="26"/>
    <x v="1"/>
    <x v="6"/>
    <n v="250"/>
    <n v="22"/>
    <n v="5500"/>
  </r>
  <r>
    <x v="26"/>
    <x v="3"/>
    <x v="2"/>
    <n v="300"/>
    <n v="159"/>
    <n v="47700"/>
  </r>
  <r>
    <x v="27"/>
    <x v="2"/>
    <x v="1"/>
    <n v="180"/>
    <n v="131"/>
    <n v="23580"/>
  </r>
  <r>
    <x v="28"/>
    <x v="0"/>
    <x v="2"/>
    <n v="150"/>
    <n v="46"/>
    <n v="6900"/>
  </r>
  <r>
    <x v="29"/>
    <x v="1"/>
    <x v="4"/>
    <n v="250"/>
    <n v="12"/>
    <n v="3000"/>
  </r>
  <r>
    <x v="30"/>
    <x v="3"/>
    <x v="2"/>
    <n v="300"/>
    <n v="59"/>
    <n v="17700"/>
  </r>
  <r>
    <x v="30"/>
    <x v="2"/>
    <x v="0"/>
    <n v="180"/>
    <n v="104"/>
    <n v="18720"/>
  </r>
  <r>
    <x v="31"/>
    <x v="3"/>
    <x v="4"/>
    <n v="300"/>
    <n v="50"/>
    <n v="15000"/>
  </r>
  <r>
    <x v="32"/>
    <x v="0"/>
    <x v="5"/>
    <n v="150"/>
    <n v="125"/>
    <n v="18750"/>
  </r>
  <r>
    <x v="33"/>
    <x v="1"/>
    <x v="5"/>
    <n v="250"/>
    <n v="152"/>
    <n v="38000"/>
  </r>
  <r>
    <x v="34"/>
    <x v="3"/>
    <x v="3"/>
    <n v="300"/>
    <n v="92"/>
    <n v="27600"/>
  </r>
  <r>
    <x v="35"/>
    <x v="2"/>
    <x v="6"/>
    <n v="180"/>
    <n v="82"/>
    <n v="14760"/>
  </r>
  <r>
    <x v="36"/>
    <x v="0"/>
    <x v="0"/>
    <n v="150"/>
    <n v="82"/>
    <n v="12300"/>
  </r>
  <r>
    <x v="37"/>
    <x v="1"/>
    <x v="2"/>
    <n v="250"/>
    <n v="13"/>
    <n v="3250"/>
  </r>
  <r>
    <x v="38"/>
    <x v="3"/>
    <x v="5"/>
    <n v="300"/>
    <n v="116"/>
    <n v="34800"/>
  </r>
  <r>
    <x v="39"/>
    <x v="2"/>
    <x v="0"/>
    <n v="180"/>
    <n v="200"/>
    <n v="36000"/>
  </r>
  <r>
    <x v="39"/>
    <x v="2"/>
    <x v="1"/>
    <n v="180"/>
    <n v="101"/>
    <n v="18180"/>
  </r>
  <r>
    <x v="40"/>
    <x v="0"/>
    <x v="2"/>
    <n v="150"/>
    <n v="115"/>
    <n v="17250"/>
  </r>
  <r>
    <x v="41"/>
    <x v="3"/>
    <x v="3"/>
    <n v="300"/>
    <n v="50"/>
    <n v="15000"/>
  </r>
  <r>
    <x v="42"/>
    <x v="1"/>
    <x v="2"/>
    <n v="250"/>
    <n v="126"/>
    <n v="31500"/>
  </r>
  <r>
    <x v="43"/>
    <x v="3"/>
    <x v="2"/>
    <n v="300"/>
    <n v="89"/>
    <n v="26700"/>
  </r>
  <r>
    <x v="44"/>
    <x v="2"/>
    <x v="6"/>
    <n v="180"/>
    <n v="55"/>
    <n v="9900"/>
  </r>
  <r>
    <x v="45"/>
    <x v="0"/>
    <x v="1"/>
    <n v="150"/>
    <n v="156"/>
    <n v="23400"/>
  </r>
  <r>
    <x v="46"/>
    <x v="1"/>
    <x v="5"/>
    <n v="250"/>
    <n v="23"/>
    <n v="5750"/>
  </r>
  <r>
    <x v="47"/>
    <x v="3"/>
    <x v="1"/>
    <n v="300"/>
    <n v="80"/>
    <n v="24000"/>
  </r>
  <r>
    <x v="47"/>
    <x v="3"/>
    <x v="0"/>
    <n v="300"/>
    <n v="19"/>
    <n v="5700"/>
  </r>
  <r>
    <x v="48"/>
    <x v="2"/>
    <x v="1"/>
    <n v="180"/>
    <n v="34"/>
    <n v="6120"/>
  </r>
  <r>
    <x v="49"/>
    <x v="0"/>
    <x v="2"/>
    <n v="150"/>
    <n v="122"/>
    <n v="18300"/>
  </r>
  <r>
    <x v="50"/>
    <x v="1"/>
    <x v="2"/>
    <n v="250"/>
    <n v="71"/>
    <n v="17750"/>
  </r>
  <r>
    <x v="51"/>
    <x v="3"/>
    <x v="6"/>
    <n v="300"/>
    <n v="100"/>
    <n v="30000"/>
  </r>
  <r>
    <x v="52"/>
    <x v="3"/>
    <x v="4"/>
    <n v="300"/>
    <n v="162"/>
    <n v="48600"/>
  </r>
  <r>
    <x v="53"/>
    <x v="2"/>
    <x v="6"/>
    <n v="180"/>
    <n v="111"/>
    <n v="19980"/>
  </r>
  <r>
    <x v="54"/>
    <x v="0"/>
    <x v="5"/>
    <n v="150"/>
    <n v="22"/>
    <n v="3300"/>
  </r>
  <r>
    <x v="55"/>
    <x v="1"/>
    <x v="5"/>
    <n v="250"/>
    <n v="18"/>
    <n v="4500"/>
  </r>
  <r>
    <x v="56"/>
    <x v="3"/>
    <x v="2"/>
    <n v="300"/>
    <n v="194"/>
    <n v="58200"/>
  </r>
  <r>
    <x v="57"/>
    <x v="2"/>
    <x v="0"/>
    <n v="180"/>
    <n v="11"/>
    <n v="1980"/>
  </r>
  <r>
    <x v="58"/>
    <x v="0"/>
    <x v="3"/>
    <n v="150"/>
    <n v="197"/>
    <n v="29550"/>
  </r>
  <r>
    <x v="59"/>
    <x v="3"/>
    <x v="6"/>
    <n v="300"/>
    <n v="100"/>
    <n v="30000"/>
  </r>
  <r>
    <x v="59"/>
    <x v="1"/>
    <x v="5"/>
    <n v="250"/>
    <n v="136"/>
    <n v="34000"/>
  </r>
  <r>
    <x v="60"/>
    <x v="3"/>
    <x v="3"/>
    <n v="300"/>
    <n v="165"/>
    <n v="49500"/>
  </r>
  <r>
    <x v="61"/>
    <x v="2"/>
    <x v="6"/>
    <n v="180"/>
    <n v="151"/>
    <n v="27180"/>
  </r>
  <r>
    <x v="62"/>
    <x v="0"/>
    <x v="6"/>
    <n v="150"/>
    <n v="155"/>
    <n v="23250"/>
  </r>
  <r>
    <x v="63"/>
    <x v="1"/>
    <x v="5"/>
    <n v="250"/>
    <n v="159"/>
    <n v="39750"/>
  </r>
  <r>
    <x v="64"/>
    <x v="3"/>
    <x v="4"/>
    <n v="300"/>
    <n v="200"/>
    <n v="60000"/>
  </r>
  <r>
    <x v="65"/>
    <x v="3"/>
    <x v="5"/>
    <n v="300"/>
    <n v="126"/>
    <n v="37800"/>
  </r>
  <r>
    <x v="66"/>
    <x v="2"/>
    <x v="1"/>
    <n v="180"/>
    <n v="138"/>
    <n v="24840"/>
  </r>
  <r>
    <x v="67"/>
    <x v="0"/>
    <x v="0"/>
    <n v="150"/>
    <n v="42"/>
    <n v="6300"/>
  </r>
  <r>
    <x v="68"/>
    <x v="1"/>
    <x v="0"/>
    <n v="250"/>
    <n v="89"/>
    <n v="22250"/>
  </r>
  <r>
    <x v="69"/>
    <x v="3"/>
    <x v="6"/>
    <n v="300"/>
    <n v="196"/>
    <n v="58800"/>
  </r>
  <r>
    <x v="70"/>
    <x v="2"/>
    <x v="3"/>
    <n v="180"/>
    <n v="33"/>
    <n v="5940"/>
  </r>
  <r>
    <x v="71"/>
    <x v="0"/>
    <x v="6"/>
    <n v="150"/>
    <n v="35"/>
    <n v="5250"/>
  </r>
  <r>
    <x v="72"/>
    <x v="3"/>
    <x v="2"/>
    <n v="300"/>
    <n v="300"/>
    <n v="90000"/>
  </r>
  <r>
    <x v="72"/>
    <x v="1"/>
    <x v="3"/>
    <n v="250"/>
    <n v="107"/>
    <n v="26750"/>
  </r>
  <r>
    <x v="73"/>
    <x v="3"/>
    <x v="2"/>
    <n v="300"/>
    <n v="73"/>
    <n v="21900"/>
  </r>
  <r>
    <x v="74"/>
    <x v="2"/>
    <x v="3"/>
    <n v="180"/>
    <n v="51"/>
    <n v="9180"/>
  </r>
  <r>
    <x v="75"/>
    <x v="3"/>
    <x v="2"/>
    <n v="300"/>
    <n v="400"/>
    <n v="120000"/>
  </r>
  <r>
    <x v="75"/>
    <x v="0"/>
    <x v="0"/>
    <n v="150"/>
    <n v="40"/>
    <n v="6000"/>
  </r>
  <r>
    <x v="76"/>
    <x v="1"/>
    <x v="2"/>
    <n v="250"/>
    <n v="35"/>
    <n v="8750"/>
  </r>
  <r>
    <x v="77"/>
    <x v="3"/>
    <x v="4"/>
    <n v="300"/>
    <n v="72"/>
    <n v="21600"/>
  </r>
  <r>
    <x v="78"/>
    <x v="2"/>
    <x v="0"/>
    <n v="180"/>
    <n v="140"/>
    <n v="25200"/>
  </r>
  <r>
    <x v="79"/>
    <x v="0"/>
    <x v="1"/>
    <n v="150"/>
    <n v="110"/>
    <n v="16500"/>
  </r>
  <r>
    <x v="80"/>
    <x v="1"/>
    <x v="4"/>
    <n v="250"/>
    <n v="111"/>
    <n v="27750"/>
  </r>
  <r>
    <x v="81"/>
    <x v="3"/>
    <x v="4"/>
    <n v="300"/>
    <n v="149"/>
    <n v="44700"/>
  </r>
  <r>
    <x v="82"/>
    <x v="2"/>
    <x v="2"/>
    <n v="180"/>
    <n v="40"/>
    <n v="7200"/>
  </r>
  <r>
    <x v="83"/>
    <x v="0"/>
    <x v="6"/>
    <n v="150"/>
    <n v="150"/>
    <n v="22500"/>
  </r>
  <r>
    <x v="84"/>
    <x v="1"/>
    <x v="3"/>
    <n v="250"/>
    <n v="170"/>
    <n v="42500"/>
  </r>
  <r>
    <x v="85"/>
    <x v="3"/>
    <x v="6"/>
    <n v="300"/>
    <n v="170"/>
    <n v="51000"/>
  </r>
  <r>
    <x v="86"/>
    <x v="2"/>
    <x v="3"/>
    <n v="180"/>
    <n v="130"/>
    <n v="23400"/>
  </r>
  <r>
    <x v="87"/>
    <x v="0"/>
    <x v="1"/>
    <n v="150"/>
    <n v="110"/>
    <n v="16500"/>
  </r>
  <r>
    <x v="88"/>
    <x v="1"/>
    <x v="1"/>
    <n v="250"/>
    <n v="200"/>
    <n v="50000"/>
  </r>
  <r>
    <x v="89"/>
    <x v="3"/>
    <x v="4"/>
    <n v="300"/>
    <n v="120"/>
    <n v="36000"/>
  </r>
  <r>
    <x v="90"/>
    <x v="2"/>
    <x v="6"/>
    <n v="180"/>
    <n v="120"/>
    <n v="21600"/>
  </r>
  <r>
    <x v="91"/>
    <x v="0"/>
    <x v="5"/>
    <n v="150"/>
    <n v="190"/>
    <n v="28500"/>
  </r>
  <r>
    <x v="92"/>
    <x v="1"/>
    <x v="4"/>
    <n v="250"/>
    <n v="180"/>
    <n v="45000"/>
  </r>
  <r>
    <x v="93"/>
    <x v="3"/>
    <x v="0"/>
    <n v="300"/>
    <n v="190"/>
    <n v="57000"/>
  </r>
  <r>
    <x v="94"/>
    <x v="2"/>
    <x v="0"/>
    <n v="180"/>
    <n v="190"/>
    <n v="34200"/>
  </r>
  <r>
    <x v="95"/>
    <x v="0"/>
    <x v="5"/>
    <n v="150"/>
    <n v="150"/>
    <n v="22500"/>
  </r>
  <r>
    <x v="96"/>
    <x v="1"/>
    <x v="4"/>
    <n v="250"/>
    <n v="140"/>
    <n v="35000"/>
  </r>
  <r>
    <x v="97"/>
    <x v="3"/>
    <x v="1"/>
    <n v="300"/>
    <n v="130"/>
    <n v="39000"/>
  </r>
  <r>
    <x v="98"/>
    <x v="2"/>
    <x v="4"/>
    <n v="180"/>
    <n v="170"/>
    <n v="30600"/>
  </r>
  <r>
    <x v="99"/>
    <x v="0"/>
    <x v="1"/>
    <n v="150"/>
    <n v="110"/>
    <n v="16500"/>
  </r>
  <r>
    <x v="100"/>
    <x v="1"/>
    <x v="1"/>
    <n v="250"/>
    <n v="120"/>
    <n v="30000"/>
  </r>
  <r>
    <x v="101"/>
    <x v="3"/>
    <x v="6"/>
    <n v="300"/>
    <n v="120"/>
    <n v="36000"/>
  </r>
  <r>
    <x v="102"/>
    <x v="2"/>
    <x v="3"/>
    <n v="180"/>
    <n v="180"/>
    <n v="32400"/>
  </r>
  <r>
    <x v="103"/>
    <x v="0"/>
    <x v="4"/>
    <n v="150"/>
    <n v="170"/>
    <n v="25500"/>
  </r>
  <r>
    <x v="104"/>
    <x v="1"/>
    <x v="3"/>
    <n v="250"/>
    <n v="170"/>
    <n v="42500"/>
  </r>
  <r>
    <x v="105"/>
    <x v="3"/>
    <x v="3"/>
    <n v="300"/>
    <n v="180"/>
    <n v="54000"/>
  </r>
  <r>
    <x v="106"/>
    <x v="2"/>
    <x v="5"/>
    <n v="180"/>
    <n v="160"/>
    <n v="28800"/>
  </r>
  <r>
    <x v="107"/>
    <x v="0"/>
    <x v="0"/>
    <n v="150"/>
    <n v="150"/>
    <n v="22500"/>
  </r>
  <r>
    <x v="108"/>
    <x v="1"/>
    <x v="4"/>
    <n v="250"/>
    <n v="180"/>
    <n v="45000"/>
  </r>
  <r>
    <x v="109"/>
    <x v="3"/>
    <x v="1"/>
    <n v="300"/>
    <n v="170"/>
    <n v="51000"/>
  </r>
  <r>
    <x v="110"/>
    <x v="2"/>
    <x v="6"/>
    <n v="180"/>
    <n v="140"/>
    <n v="25200"/>
  </r>
  <r>
    <x v="111"/>
    <x v="0"/>
    <x v="6"/>
    <n v="150"/>
    <n v="140"/>
    <n v="21000"/>
  </r>
  <r>
    <x v="112"/>
    <x v="1"/>
    <x v="6"/>
    <n v="250"/>
    <n v="120"/>
    <n v="30000"/>
  </r>
  <r>
    <x v="113"/>
    <x v="3"/>
    <x v="5"/>
    <n v="300"/>
    <n v="110"/>
    <n v="33000"/>
  </r>
  <r>
    <x v="114"/>
    <x v="2"/>
    <x v="5"/>
    <n v="180"/>
    <n v="170"/>
    <n v="30600"/>
  </r>
</pivotCacheRecords>
</file>

<file path=xl/pivotCache/pivotCacheRecords3.xml><?xml version="1.0" encoding="utf-8"?>
<pivotCacheRecords xmlns="http://schemas.openxmlformats.org/spreadsheetml/2006/main" xmlns:r="http://schemas.openxmlformats.org/officeDocument/2006/relationships" count="120">
  <r>
    <x v="0"/>
    <x v="0"/>
    <x v="0"/>
    <x v="0"/>
    <n v="6512"/>
  </r>
  <r>
    <x v="0"/>
    <x v="1"/>
    <x v="0"/>
    <x v="1"/>
    <n v="1235"/>
  </r>
  <r>
    <x v="1"/>
    <x v="1"/>
    <x v="0"/>
    <x v="1"/>
    <n v="327"/>
  </r>
  <r>
    <x v="2"/>
    <x v="0"/>
    <x v="1"/>
    <x v="1"/>
    <n v="2178"/>
  </r>
  <r>
    <x v="2"/>
    <x v="1"/>
    <x v="1"/>
    <x v="1"/>
    <n v="1259"/>
  </r>
  <r>
    <x v="2"/>
    <x v="1"/>
    <x v="0"/>
    <x v="0"/>
    <n v="3196"/>
  </r>
  <r>
    <x v="3"/>
    <x v="0"/>
    <x v="1"/>
    <x v="0"/>
    <n v="2508"/>
  </r>
  <r>
    <x v="4"/>
    <x v="1"/>
    <x v="1"/>
    <x v="0"/>
    <n v="1982"/>
  </r>
  <r>
    <x v="5"/>
    <x v="1"/>
    <x v="0"/>
    <x v="0"/>
    <n v="197"/>
  </r>
  <r>
    <x v="6"/>
    <x v="0"/>
    <x v="0"/>
    <x v="1"/>
    <n v="545"/>
  </r>
  <r>
    <x v="7"/>
    <x v="1"/>
    <x v="0"/>
    <x v="0"/>
    <n v="3280"/>
  </r>
  <r>
    <x v="8"/>
    <x v="1"/>
    <x v="1"/>
    <x v="1"/>
    <n v="1224"/>
  </r>
  <r>
    <x v="9"/>
    <x v="0"/>
    <x v="1"/>
    <x v="1"/>
    <n v="2053"/>
  </r>
  <r>
    <x v="10"/>
    <x v="0"/>
    <x v="0"/>
    <x v="1"/>
    <n v="873"/>
  </r>
  <r>
    <x v="11"/>
    <x v="1"/>
    <x v="1"/>
    <x v="0"/>
    <n v="1877"/>
  </r>
  <r>
    <x v="12"/>
    <x v="1"/>
    <x v="0"/>
    <x v="1"/>
    <n v="496"/>
  </r>
  <r>
    <x v="12"/>
    <x v="1"/>
    <x v="0"/>
    <x v="1"/>
    <n v="2944"/>
  </r>
  <r>
    <x v="13"/>
    <x v="1"/>
    <x v="0"/>
    <x v="0"/>
    <n v="184"/>
  </r>
  <r>
    <x v="14"/>
    <x v="0"/>
    <x v="0"/>
    <x v="0"/>
    <n v="8645"/>
  </r>
  <r>
    <x v="15"/>
    <x v="0"/>
    <x v="1"/>
    <x v="0"/>
    <n v="2446"/>
  </r>
  <r>
    <x v="16"/>
    <x v="1"/>
    <x v="1"/>
    <x v="1"/>
    <n v="1471"/>
  </r>
  <r>
    <x v="17"/>
    <x v="0"/>
    <x v="1"/>
    <x v="1"/>
    <n v="2419"/>
  </r>
  <r>
    <x v="17"/>
    <x v="1"/>
    <x v="0"/>
    <x v="0"/>
    <n v="256"/>
  </r>
  <r>
    <x v="18"/>
    <x v="1"/>
    <x v="1"/>
    <x v="0"/>
    <n v="2251"/>
  </r>
  <r>
    <x v="19"/>
    <x v="0"/>
    <x v="1"/>
    <x v="0"/>
    <n v="2878"/>
  </r>
  <r>
    <x v="19"/>
    <x v="0"/>
    <x v="0"/>
    <x v="0"/>
    <n v="8021"/>
  </r>
  <r>
    <x v="19"/>
    <x v="1"/>
    <x v="0"/>
    <x v="1"/>
    <n v="406"/>
  </r>
  <r>
    <x v="20"/>
    <x v="1"/>
    <x v="0"/>
    <x v="1"/>
    <n v="2480"/>
  </r>
  <r>
    <x v="21"/>
    <x v="0"/>
    <x v="0"/>
    <x v="1"/>
    <n v="709"/>
  </r>
  <r>
    <x v="22"/>
    <x v="1"/>
    <x v="0"/>
    <x v="0"/>
    <n v="3158"/>
  </r>
  <r>
    <x v="23"/>
    <x v="1"/>
    <x v="1"/>
    <x v="0"/>
    <n v="1827"/>
  </r>
  <r>
    <x v="24"/>
    <x v="1"/>
    <x v="0"/>
    <x v="1"/>
    <n v="259"/>
  </r>
  <r>
    <x v="25"/>
    <x v="1"/>
    <x v="0"/>
    <x v="1"/>
    <n v="1183"/>
  </r>
  <r>
    <x v="26"/>
    <x v="1"/>
    <x v="0"/>
    <x v="0"/>
    <n v="2465"/>
  </r>
  <r>
    <x v="27"/>
    <x v="0"/>
    <x v="0"/>
    <x v="1"/>
    <n v="453"/>
  </r>
  <r>
    <x v="28"/>
    <x v="0"/>
    <x v="1"/>
    <x v="0"/>
    <n v="2453"/>
  </r>
  <r>
    <x v="28"/>
    <x v="1"/>
    <x v="1"/>
    <x v="1"/>
    <n v="1258"/>
  </r>
  <r>
    <x v="29"/>
    <x v="0"/>
    <x v="0"/>
    <x v="0"/>
    <n v="5135"/>
  </r>
  <r>
    <x v="30"/>
    <x v="0"/>
    <x v="1"/>
    <x v="1"/>
    <n v="2204"/>
  </r>
  <r>
    <x v="30"/>
    <x v="1"/>
    <x v="0"/>
    <x v="0"/>
    <n v="51"/>
  </r>
  <r>
    <x v="31"/>
    <x v="1"/>
    <x v="1"/>
    <x v="0"/>
    <n v="2367"/>
  </r>
  <r>
    <x v="32"/>
    <x v="0"/>
    <x v="0"/>
    <x v="1"/>
    <n v="1287"/>
  </r>
  <r>
    <x v="33"/>
    <x v="1"/>
    <x v="0"/>
    <x v="0"/>
    <n v="2715"/>
  </r>
  <r>
    <x v="34"/>
    <x v="1"/>
    <x v="0"/>
    <x v="1"/>
    <n v="747"/>
  </r>
  <r>
    <x v="35"/>
    <x v="1"/>
    <x v="0"/>
    <x v="1"/>
    <n v="2805"/>
  </r>
  <r>
    <x v="36"/>
    <x v="1"/>
    <x v="0"/>
    <x v="0"/>
    <n v="80"/>
  </r>
  <r>
    <x v="37"/>
    <x v="0"/>
    <x v="1"/>
    <x v="0"/>
    <n v="3163"/>
  </r>
  <r>
    <x v="38"/>
    <x v="0"/>
    <x v="0"/>
    <x v="0"/>
    <n v="6929"/>
  </r>
  <r>
    <x v="39"/>
    <x v="0"/>
    <x v="1"/>
    <x v="1"/>
    <n v="2930"/>
  </r>
  <r>
    <x v="40"/>
    <x v="1"/>
    <x v="1"/>
    <x v="1"/>
    <n v="1647"/>
  </r>
  <r>
    <x v="41"/>
    <x v="0"/>
    <x v="0"/>
    <x v="1"/>
    <n v="1518"/>
  </r>
  <r>
    <x v="42"/>
    <x v="1"/>
    <x v="0"/>
    <x v="1"/>
    <n v="2408"/>
  </r>
  <r>
    <x v="43"/>
    <x v="0"/>
    <x v="0"/>
    <x v="0"/>
    <n v="6926"/>
  </r>
  <r>
    <x v="43"/>
    <x v="1"/>
    <x v="1"/>
    <x v="1"/>
    <n v="1670"/>
  </r>
  <r>
    <x v="43"/>
    <x v="1"/>
    <x v="0"/>
    <x v="0"/>
    <n v="75"/>
  </r>
  <r>
    <x v="44"/>
    <x v="0"/>
    <x v="1"/>
    <x v="1"/>
    <n v="2973"/>
  </r>
  <r>
    <x v="45"/>
    <x v="0"/>
    <x v="1"/>
    <x v="0"/>
    <n v="3178"/>
  </r>
  <r>
    <x v="45"/>
    <x v="1"/>
    <x v="1"/>
    <x v="0"/>
    <n v="2370"/>
  </r>
  <r>
    <x v="46"/>
    <x v="1"/>
    <x v="0"/>
    <x v="1"/>
    <n v="884"/>
  </r>
  <r>
    <x v="47"/>
    <x v="1"/>
    <x v="0"/>
    <x v="0"/>
    <n v="3060"/>
  </r>
  <r>
    <x v="48"/>
    <x v="0"/>
    <x v="1"/>
    <x v="1"/>
    <n v="2914"/>
  </r>
  <r>
    <x v="49"/>
    <x v="1"/>
    <x v="0"/>
    <x v="0"/>
    <n v="76"/>
  </r>
  <r>
    <x v="50"/>
    <x v="0"/>
    <x v="0"/>
    <x v="0"/>
    <n v="7062"/>
  </r>
  <r>
    <x v="51"/>
    <x v="1"/>
    <x v="0"/>
    <x v="1"/>
    <n v="851"/>
  </r>
  <r>
    <x v="52"/>
    <x v="1"/>
    <x v="0"/>
    <x v="1"/>
    <n v="2630"/>
  </r>
  <r>
    <x v="53"/>
    <x v="0"/>
    <x v="0"/>
    <x v="1"/>
    <n v="1486"/>
  </r>
  <r>
    <x v="54"/>
    <x v="0"/>
    <x v="1"/>
    <x v="0"/>
    <n v="3180"/>
  </r>
  <r>
    <x v="55"/>
    <x v="1"/>
    <x v="1"/>
    <x v="1"/>
    <n v="1630"/>
  </r>
  <r>
    <x v="56"/>
    <x v="1"/>
    <x v="1"/>
    <x v="0"/>
    <n v="2376"/>
  </r>
  <r>
    <x v="57"/>
    <x v="1"/>
    <x v="0"/>
    <x v="0"/>
    <n v="2970"/>
  </r>
  <r>
    <x v="58"/>
    <x v="0"/>
    <x v="0"/>
    <x v="1"/>
    <n v="1349"/>
  </r>
  <r>
    <x v="59"/>
    <x v="1"/>
    <x v="0"/>
    <x v="0"/>
    <n v="68"/>
  </r>
  <r>
    <x v="60"/>
    <x v="1"/>
    <x v="0"/>
    <x v="1"/>
    <n v="770"/>
  </r>
  <r>
    <x v="61"/>
    <x v="0"/>
    <x v="0"/>
    <x v="0"/>
    <n v="6738"/>
  </r>
  <r>
    <x v="62"/>
    <x v="1"/>
    <x v="1"/>
    <x v="1"/>
    <n v="1621"/>
  </r>
  <r>
    <x v="63"/>
    <x v="0"/>
    <x v="1"/>
    <x v="1"/>
    <n v="2899"/>
  </r>
  <r>
    <x v="64"/>
    <x v="1"/>
    <x v="1"/>
    <x v="0"/>
    <n v="2368"/>
  </r>
  <r>
    <x v="65"/>
    <x v="0"/>
    <x v="1"/>
    <x v="0"/>
    <n v="3173"/>
  </r>
  <r>
    <x v="66"/>
    <x v="1"/>
    <x v="0"/>
    <x v="0"/>
    <n v="3094"/>
  </r>
  <r>
    <x v="66"/>
    <x v="1"/>
    <x v="0"/>
    <x v="1"/>
    <n v="2214"/>
  </r>
  <r>
    <x v="67"/>
    <x v="1"/>
    <x v="0"/>
    <x v="1"/>
    <n v="2535"/>
  </r>
  <r>
    <x v="68"/>
    <x v="1"/>
    <x v="1"/>
    <x v="1"/>
    <n v="1675"/>
  </r>
  <r>
    <x v="68"/>
    <x v="1"/>
    <x v="1"/>
    <x v="0"/>
    <n v="2397"/>
  </r>
  <r>
    <x v="69"/>
    <x v="1"/>
    <x v="0"/>
    <x v="0"/>
    <n v="69"/>
  </r>
  <r>
    <x v="70"/>
    <x v="0"/>
    <x v="0"/>
    <x v="1"/>
    <n v="1465"/>
  </r>
  <r>
    <x v="70"/>
    <x v="1"/>
    <x v="0"/>
    <x v="0"/>
    <n v="3294"/>
  </r>
  <r>
    <x v="71"/>
    <x v="0"/>
    <x v="1"/>
    <x v="1"/>
    <n v="2958"/>
  </r>
  <r>
    <x v="71"/>
    <x v="1"/>
    <x v="0"/>
    <x v="1"/>
    <n v="839"/>
  </r>
  <r>
    <x v="72"/>
    <x v="0"/>
    <x v="1"/>
    <x v="0"/>
    <n v="3201"/>
  </r>
  <r>
    <x v="73"/>
    <x v="0"/>
    <x v="0"/>
    <x v="0"/>
    <n v="7375"/>
  </r>
  <r>
    <x v="74"/>
    <x v="1"/>
    <x v="0"/>
    <x v="0"/>
    <n v="72"/>
  </r>
  <r>
    <x v="74"/>
    <x v="1"/>
    <x v="0"/>
    <x v="1"/>
    <n v="2523"/>
  </r>
  <r>
    <x v="75"/>
    <x v="1"/>
    <x v="0"/>
    <x v="0"/>
    <n v="3244"/>
  </r>
  <r>
    <x v="76"/>
    <x v="0"/>
    <x v="1"/>
    <x v="0"/>
    <n v="3130"/>
  </r>
  <r>
    <x v="77"/>
    <x v="1"/>
    <x v="1"/>
    <x v="0"/>
    <n v="2340"/>
  </r>
  <r>
    <x v="78"/>
    <x v="1"/>
    <x v="0"/>
    <x v="1"/>
    <n v="810"/>
  </r>
  <r>
    <x v="79"/>
    <x v="1"/>
    <x v="1"/>
    <x v="1"/>
    <n v="1740"/>
  </r>
  <r>
    <x v="80"/>
    <x v="0"/>
    <x v="1"/>
    <x v="1"/>
    <n v="3140"/>
  </r>
  <r>
    <x v="81"/>
    <x v="0"/>
    <x v="0"/>
    <x v="0"/>
    <n v="7299"/>
  </r>
  <r>
    <x v="82"/>
    <x v="0"/>
    <x v="0"/>
    <x v="1"/>
    <n v="1416"/>
  </r>
  <r>
    <x v="83"/>
    <x v="0"/>
    <x v="1"/>
    <x v="1"/>
    <n v="3147"/>
  </r>
  <r>
    <x v="84"/>
    <x v="1"/>
    <x v="0"/>
    <x v="0"/>
    <n v="3038"/>
  </r>
  <r>
    <x v="85"/>
    <x v="1"/>
    <x v="0"/>
    <x v="1"/>
    <n v="2549"/>
  </r>
  <r>
    <x v="86"/>
    <x v="0"/>
    <x v="0"/>
    <x v="1"/>
    <n v="1292"/>
  </r>
  <r>
    <x v="87"/>
    <x v="0"/>
    <x v="1"/>
    <x v="0"/>
    <n v="3255"/>
  </r>
  <r>
    <x v="88"/>
    <x v="1"/>
    <x v="1"/>
    <x v="1"/>
    <n v="1759"/>
  </r>
  <r>
    <x v="89"/>
    <x v="1"/>
    <x v="0"/>
    <x v="0"/>
    <n v="77"/>
  </r>
  <r>
    <x v="90"/>
    <x v="0"/>
    <x v="0"/>
    <x v="0"/>
    <n v="7061"/>
  </r>
  <r>
    <x v="91"/>
    <x v="1"/>
    <x v="0"/>
    <x v="1"/>
    <n v="736"/>
  </r>
  <r>
    <x v="92"/>
    <x v="1"/>
    <x v="1"/>
    <x v="0"/>
    <n v="2433"/>
  </r>
  <r>
    <x v="93"/>
    <x v="1"/>
    <x v="0"/>
    <x v="0"/>
    <n v="69"/>
  </r>
  <r>
    <x v="94"/>
    <x v="0"/>
    <x v="0"/>
    <x v="1"/>
    <n v="1365"/>
  </r>
  <r>
    <x v="95"/>
    <x v="0"/>
    <x v="1"/>
    <x v="0"/>
    <n v="2953"/>
  </r>
  <r>
    <x v="96"/>
    <x v="1"/>
    <x v="1"/>
    <x v="0"/>
    <n v="2195"/>
  </r>
  <r>
    <x v="96"/>
    <x v="1"/>
    <x v="0"/>
    <x v="1"/>
    <n v="780"/>
  </r>
  <r>
    <x v="97"/>
    <x v="0"/>
    <x v="0"/>
    <x v="0"/>
    <n v="6706"/>
  </r>
  <r>
    <x v="98"/>
    <x v="0"/>
    <x v="1"/>
    <x v="1"/>
    <n v="2823"/>
  </r>
  <r>
    <x v="99"/>
    <x v="1"/>
    <x v="0"/>
    <x v="0"/>
    <n v="2982"/>
  </r>
  <r>
    <x v="100"/>
    <x v="1"/>
    <x v="1"/>
    <x v="1"/>
    <n v="1582"/>
  </r>
  <r>
    <x v="100"/>
    <x v="1"/>
    <x v="0"/>
    <x v="1"/>
    <n v="2313"/>
  </r>
</pivotCacheRecords>
</file>

<file path=xl/pivotCache/pivotCacheRecords4.xml><?xml version="1.0" encoding="utf-8"?>
<pivotCacheRecords xmlns="http://schemas.openxmlformats.org/spreadsheetml/2006/main" xmlns:r="http://schemas.openxmlformats.org/officeDocument/2006/relationships" count="132">
  <r>
    <x v="0"/>
    <x v="0"/>
    <n v="2395"/>
  </r>
  <r>
    <x v="1"/>
    <x v="1"/>
    <n v="2622"/>
  </r>
  <r>
    <x v="2"/>
    <x v="2"/>
    <n v="2119"/>
  </r>
  <r>
    <x v="3"/>
    <x v="3"/>
    <n v="1430"/>
  </r>
  <r>
    <x v="4"/>
    <x v="0"/>
    <n v="2954"/>
  </r>
  <r>
    <x v="5"/>
    <x v="1"/>
    <n v="1638"/>
  </r>
  <r>
    <x v="6"/>
    <x v="2"/>
    <n v="2910"/>
  </r>
  <r>
    <x v="7"/>
    <x v="3"/>
    <n v="1385"/>
  </r>
  <r>
    <x v="8"/>
    <x v="0"/>
    <n v="2706"/>
  </r>
  <r>
    <x v="9"/>
    <x v="1"/>
    <n v="2113"/>
  </r>
  <r>
    <x v="9"/>
    <x v="2"/>
    <n v="2989"/>
  </r>
  <r>
    <x v="10"/>
    <x v="3"/>
    <n v="1923"/>
  </r>
  <r>
    <x v="11"/>
    <x v="0"/>
    <n v="1416"/>
  </r>
  <r>
    <x v="12"/>
    <x v="1"/>
    <n v="2124"/>
  </r>
  <r>
    <x v="13"/>
    <x v="2"/>
    <n v="1479"/>
  </r>
  <r>
    <x v="14"/>
    <x v="3"/>
    <n v="1304"/>
  </r>
  <r>
    <x v="15"/>
    <x v="0"/>
    <n v="1125"/>
  </r>
  <r>
    <x v="16"/>
    <x v="1"/>
    <n v="2063"/>
  </r>
  <r>
    <x v="17"/>
    <x v="2"/>
    <n v="2271"/>
  </r>
  <r>
    <x v="18"/>
    <x v="3"/>
    <n v="2042"/>
  </r>
  <r>
    <x v="19"/>
    <x v="0"/>
    <n v="2479"/>
  </r>
  <r>
    <x v="20"/>
    <x v="1"/>
    <n v="1968"/>
  </r>
  <r>
    <x v="21"/>
    <x v="2"/>
    <n v="1680"/>
  </r>
  <r>
    <x v="22"/>
    <x v="3"/>
    <n v="2390"/>
  </r>
  <r>
    <x v="23"/>
    <x v="0"/>
    <n v="1937"/>
  </r>
  <r>
    <x v="24"/>
    <x v="1"/>
    <n v="2317"/>
  </r>
  <r>
    <x v="25"/>
    <x v="2"/>
    <n v="2651"/>
  </r>
  <r>
    <x v="26"/>
    <x v="3"/>
    <n v="1747"/>
  </r>
  <r>
    <x v="26"/>
    <x v="0"/>
    <n v="2573"/>
  </r>
  <r>
    <x v="27"/>
    <x v="1"/>
    <n v="2690"/>
  </r>
  <r>
    <x v="28"/>
    <x v="2"/>
    <n v="2258"/>
  </r>
  <r>
    <x v="29"/>
    <x v="3"/>
    <n v="1461"/>
  </r>
  <r>
    <x v="30"/>
    <x v="0"/>
    <n v="2571"/>
  </r>
  <r>
    <x v="31"/>
    <x v="1"/>
    <n v="2868"/>
  </r>
  <r>
    <x v="32"/>
    <x v="2"/>
    <n v="1961"/>
  </r>
  <r>
    <x v="33"/>
    <x v="3"/>
    <n v="2369"/>
  </r>
  <r>
    <x v="34"/>
    <x v="0"/>
    <n v="1763"/>
  </r>
  <r>
    <x v="35"/>
    <x v="1"/>
    <n v="2300"/>
  </r>
  <r>
    <x v="36"/>
    <x v="2"/>
    <n v="1787"/>
  </r>
  <r>
    <x v="37"/>
    <x v="3"/>
    <n v="1384"/>
  </r>
  <r>
    <x v="38"/>
    <x v="0"/>
    <n v="1217"/>
  </r>
  <r>
    <x v="39"/>
    <x v="1"/>
    <n v="2623"/>
  </r>
  <r>
    <x v="40"/>
    <x v="2"/>
    <n v="1278"/>
  </r>
  <r>
    <x v="41"/>
    <x v="3"/>
    <n v="2245"/>
  </r>
  <r>
    <x v="42"/>
    <x v="0"/>
    <n v="2294"/>
  </r>
  <r>
    <x v="43"/>
    <x v="1"/>
    <n v="2426"/>
  </r>
  <r>
    <x v="44"/>
    <x v="2"/>
    <n v="2384"/>
  </r>
  <r>
    <x v="45"/>
    <x v="3"/>
    <n v="2713"/>
  </r>
  <r>
    <x v="46"/>
    <x v="0"/>
    <n v="1989"/>
  </r>
  <r>
    <x v="47"/>
    <x v="1"/>
    <n v="1612"/>
  </r>
  <r>
    <x v="48"/>
    <x v="2"/>
    <n v="1912"/>
  </r>
  <r>
    <x v="49"/>
    <x v="3"/>
    <n v="1391"/>
  </r>
  <r>
    <x v="50"/>
    <x v="0"/>
    <n v="1863"/>
  </r>
  <r>
    <x v="51"/>
    <x v="1"/>
    <n v="1629"/>
  </r>
  <r>
    <x v="52"/>
    <x v="2"/>
    <n v="2934"/>
  </r>
  <r>
    <x v="53"/>
    <x v="3"/>
    <n v="1656"/>
  </r>
  <r>
    <x v="54"/>
    <x v="0"/>
    <n v="2645"/>
  </r>
  <r>
    <x v="55"/>
    <x v="1"/>
    <n v="1514"/>
  </r>
  <r>
    <x v="56"/>
    <x v="2"/>
    <n v="2606"/>
  </r>
  <r>
    <x v="57"/>
    <x v="3"/>
    <n v="2315"/>
  </r>
  <r>
    <x v="58"/>
    <x v="0"/>
    <n v="2908"/>
  </r>
  <r>
    <x v="59"/>
    <x v="1"/>
    <n v="2002"/>
  </r>
  <r>
    <x v="59"/>
    <x v="2"/>
    <n v="2513"/>
  </r>
  <r>
    <x v="60"/>
    <x v="3"/>
    <n v="1394"/>
  </r>
  <r>
    <x v="61"/>
    <x v="0"/>
    <n v="2261"/>
  </r>
  <r>
    <x v="62"/>
    <x v="1"/>
    <n v="1839"/>
  </r>
  <r>
    <x v="63"/>
    <x v="2"/>
    <n v="1274"/>
  </r>
  <r>
    <x v="64"/>
    <x v="3"/>
    <n v="2360"/>
  </r>
  <r>
    <x v="65"/>
    <x v="0"/>
    <n v="2654"/>
  </r>
  <r>
    <x v="66"/>
    <x v="1"/>
    <n v="2204"/>
  </r>
  <r>
    <x v="67"/>
    <x v="2"/>
    <n v="1603"/>
  </r>
  <r>
    <x v="68"/>
    <x v="3"/>
    <n v="1673"/>
  </r>
  <r>
    <x v="69"/>
    <x v="0"/>
    <n v="1283"/>
  </r>
  <r>
    <x v="70"/>
    <x v="1"/>
    <n v="2594"/>
  </r>
  <r>
    <x v="71"/>
    <x v="2"/>
    <n v="1028"/>
  </r>
  <r>
    <x v="72"/>
    <x v="3"/>
    <n v="2970"/>
  </r>
  <r>
    <x v="73"/>
    <x v="0"/>
    <n v="1592"/>
  </r>
  <r>
    <x v="74"/>
    <x v="1"/>
    <n v="1646"/>
  </r>
  <r>
    <x v="75"/>
    <x v="2"/>
    <n v="1749"/>
  </r>
  <r>
    <x v="76"/>
    <x v="3"/>
    <n v="2065"/>
  </r>
  <r>
    <x v="77"/>
    <x v="0"/>
    <n v="2056"/>
  </r>
  <r>
    <x v="78"/>
    <x v="1"/>
    <n v="2744"/>
  </r>
  <r>
    <x v="79"/>
    <x v="2"/>
    <n v="1472"/>
  </r>
  <r>
    <x v="80"/>
    <x v="3"/>
    <n v="2439"/>
  </r>
  <r>
    <x v="81"/>
    <x v="0"/>
    <n v="1473"/>
  </r>
  <r>
    <x v="82"/>
    <x v="1"/>
    <n v="1356"/>
  </r>
  <r>
    <x v="83"/>
    <x v="2"/>
    <n v="2197"/>
  </r>
  <r>
    <x v="84"/>
    <x v="3"/>
    <n v="2095"/>
  </r>
  <r>
    <x v="85"/>
    <x v="0"/>
    <n v="2749"/>
  </r>
  <r>
    <x v="86"/>
    <x v="1"/>
    <n v="2761"/>
  </r>
  <r>
    <x v="87"/>
    <x v="2"/>
    <n v="1700"/>
  </r>
  <r>
    <x v="88"/>
    <x v="3"/>
    <n v="2495"/>
  </r>
  <r>
    <x v="89"/>
    <x v="0"/>
    <n v="1027"/>
  </r>
  <r>
    <x v="90"/>
    <x v="1"/>
    <n v="2209"/>
  </r>
  <r>
    <x v="91"/>
    <x v="2"/>
    <n v="2090"/>
  </r>
  <r>
    <x v="92"/>
    <x v="3"/>
    <n v="1017"/>
  </r>
  <r>
    <x v="93"/>
    <x v="0"/>
    <n v="2087"/>
  </r>
  <r>
    <x v="94"/>
    <x v="1"/>
    <n v="2083"/>
  </r>
  <r>
    <x v="95"/>
    <x v="2"/>
    <n v="1700"/>
  </r>
  <r>
    <x v="96"/>
    <x v="3"/>
    <n v="2956"/>
  </r>
  <r>
    <x v="97"/>
    <x v="0"/>
    <n v="2657"/>
  </r>
  <r>
    <x v="98"/>
    <x v="1"/>
    <n v="2759"/>
  </r>
  <r>
    <x v="99"/>
    <x v="2"/>
    <n v="2359"/>
  </r>
  <r>
    <x v="100"/>
    <x v="3"/>
    <n v="1059"/>
  </r>
  <r>
    <x v="101"/>
    <x v="0"/>
    <n v="2889"/>
  </r>
  <r>
    <x v="102"/>
    <x v="1"/>
    <n v="2272"/>
  </r>
  <r>
    <x v="103"/>
    <x v="2"/>
    <n v="2289"/>
  </r>
  <r>
    <x v="104"/>
    <x v="3"/>
    <n v="1292"/>
  </r>
  <r>
    <x v="105"/>
    <x v="0"/>
    <n v="1954"/>
  </r>
  <r>
    <x v="106"/>
    <x v="1"/>
    <n v="2352"/>
  </r>
  <r>
    <x v="106"/>
    <x v="2"/>
    <n v="1698"/>
  </r>
  <r>
    <x v="107"/>
    <x v="3"/>
    <n v="2389"/>
  </r>
  <r>
    <x v="108"/>
    <x v="0"/>
    <n v="1891"/>
  </r>
  <r>
    <x v="109"/>
    <x v="1"/>
    <n v="2760"/>
  </r>
  <r>
    <x v="110"/>
    <x v="2"/>
    <n v="2134"/>
  </r>
  <r>
    <x v="111"/>
    <x v="3"/>
    <n v="1268"/>
  </r>
  <r>
    <x v="112"/>
    <x v="0"/>
    <n v="1585"/>
  </r>
  <r>
    <x v="113"/>
    <x v="1"/>
    <n v="1787"/>
  </r>
  <r>
    <x v="113"/>
    <x v="2"/>
    <n v="1413"/>
  </r>
  <r>
    <x v="113"/>
    <x v="3"/>
    <n v="2470"/>
  </r>
  <r>
    <x v="114"/>
    <x v="0"/>
    <n v="2359"/>
  </r>
  <r>
    <x v="115"/>
    <x v="1"/>
    <n v="1805"/>
  </r>
  <r>
    <x v="116"/>
    <x v="2"/>
    <n v="1080"/>
  </r>
  <r>
    <x v="117"/>
    <x v="3"/>
    <n v="1013"/>
  </r>
  <r>
    <x v="118"/>
    <x v="0"/>
    <n v="2016"/>
  </r>
  <r>
    <x v="119"/>
    <x v="1"/>
    <n v="2300"/>
  </r>
  <r>
    <x v="120"/>
    <x v="2"/>
    <n v="1856"/>
  </r>
  <r>
    <x v="121"/>
    <x v="3"/>
    <n v="2491"/>
  </r>
  <r>
    <x v="122"/>
    <x v="0"/>
    <n v="2019"/>
  </r>
  <r>
    <x v="123"/>
    <x v="1"/>
    <n v="1753"/>
  </r>
  <r>
    <x v="124"/>
    <x v="2"/>
    <n v="1412"/>
  </r>
  <r>
    <x v="125"/>
    <x v="3"/>
    <n v="1434"/>
  </r>
</pivotCacheRecords>
</file>

<file path=xl/pivotCache/pivotCacheRecords5.xml><?xml version="1.0" encoding="utf-8"?>
<pivotCacheRecords xmlns="http://schemas.openxmlformats.org/spreadsheetml/2006/main" xmlns:r="http://schemas.openxmlformats.org/officeDocument/2006/relationships" count="30">
  <r>
    <x v="0"/>
    <x v="0"/>
    <x v="0"/>
    <n v="1169"/>
  </r>
  <r>
    <x v="0"/>
    <x v="0"/>
    <x v="1"/>
    <n v="2330"/>
  </r>
  <r>
    <x v="0"/>
    <x v="1"/>
    <x v="0"/>
    <n v="1900"/>
  </r>
  <r>
    <x v="0"/>
    <x v="1"/>
    <x v="1"/>
    <n v="2007"/>
  </r>
  <r>
    <x v="0"/>
    <x v="2"/>
    <x v="0"/>
    <n v="3825"/>
  </r>
  <r>
    <x v="0"/>
    <x v="2"/>
    <x v="1"/>
    <n v="4535"/>
  </r>
  <r>
    <x v="1"/>
    <x v="0"/>
    <x v="0"/>
    <n v="1444"/>
  </r>
  <r>
    <x v="1"/>
    <x v="0"/>
    <x v="1"/>
    <n v="2656"/>
  </r>
  <r>
    <x v="1"/>
    <x v="1"/>
    <x v="0"/>
    <n v="1275"/>
  </r>
  <r>
    <x v="1"/>
    <x v="1"/>
    <x v="1"/>
    <n v="1503"/>
  </r>
  <r>
    <x v="1"/>
    <x v="2"/>
    <x v="0"/>
    <n v="1105"/>
  </r>
  <r>
    <x v="1"/>
    <x v="2"/>
    <x v="1"/>
    <n v="1301"/>
  </r>
  <r>
    <x v="2"/>
    <x v="0"/>
    <x v="0"/>
    <n v="1804"/>
  </r>
  <r>
    <x v="2"/>
    <x v="0"/>
    <x v="1"/>
    <n v="2799"/>
  </r>
  <r>
    <x v="2"/>
    <x v="1"/>
    <x v="0"/>
    <n v="1756"/>
  </r>
  <r>
    <x v="2"/>
    <x v="1"/>
    <x v="1"/>
    <n v="2312"/>
  </r>
  <r>
    <x v="2"/>
    <x v="2"/>
    <x v="0"/>
    <n v="2521"/>
  </r>
  <r>
    <x v="2"/>
    <x v="2"/>
    <x v="1"/>
    <n v="1978"/>
  </r>
  <r>
    <x v="3"/>
    <x v="0"/>
    <x v="0"/>
    <n v="2410"/>
  </r>
  <r>
    <x v="3"/>
    <x v="0"/>
    <x v="1"/>
    <n v="4246"/>
  </r>
  <r>
    <x v="3"/>
    <x v="1"/>
    <x v="0"/>
    <n v="3507"/>
  </r>
  <r>
    <x v="3"/>
    <x v="1"/>
    <x v="1"/>
    <n v="4287"/>
  </r>
  <r>
    <x v="3"/>
    <x v="2"/>
    <x v="0"/>
    <n v="1900"/>
  </r>
  <r>
    <x v="3"/>
    <x v="2"/>
    <x v="1"/>
    <n v="2232"/>
  </r>
  <r>
    <x v="4"/>
    <x v="0"/>
    <x v="0"/>
    <n v="3615"/>
  </r>
  <r>
    <x v="4"/>
    <x v="0"/>
    <x v="1"/>
    <n v="6608"/>
  </r>
  <r>
    <x v="4"/>
    <x v="1"/>
    <x v="0"/>
    <n v="1435"/>
  </r>
  <r>
    <x v="4"/>
    <x v="1"/>
    <x v="1"/>
    <n v="2126"/>
  </r>
  <r>
    <x v="4"/>
    <x v="2"/>
    <x v="0"/>
    <n v="5321"/>
  </r>
  <r>
    <x v="4"/>
    <x v="2"/>
    <x v="1"/>
    <n v="7466"/>
  </r>
</pivotCacheRecords>
</file>

<file path=xl/pivotCache/pivotCacheRecords6.xml><?xml version="1.0" encoding="utf-8"?>
<pivotCacheRecords xmlns="http://schemas.openxmlformats.org/spreadsheetml/2006/main" xmlns:r="http://schemas.openxmlformats.org/officeDocument/2006/relationships" count="99">
  <r>
    <x v="0"/>
    <x v="0"/>
  </r>
  <r>
    <x v="1"/>
    <x v="1"/>
  </r>
  <r>
    <x v="2"/>
    <x v="2"/>
  </r>
  <r>
    <x v="3"/>
    <x v="3"/>
  </r>
  <r>
    <x v="4"/>
    <x v="4"/>
  </r>
  <r>
    <x v="5"/>
    <x v="5"/>
  </r>
  <r>
    <x v="6"/>
    <x v="6"/>
  </r>
  <r>
    <x v="7"/>
    <x v="7"/>
  </r>
  <r>
    <x v="8"/>
    <x v="8"/>
  </r>
  <r>
    <x v="9"/>
    <x v="9"/>
  </r>
  <r>
    <x v="10"/>
    <x v="10"/>
  </r>
  <r>
    <x v="11"/>
    <x v="11"/>
  </r>
  <r>
    <x v="12"/>
    <x v="12"/>
  </r>
  <r>
    <x v="13"/>
    <x v="13"/>
  </r>
  <r>
    <x v="14"/>
    <x v="14"/>
  </r>
  <r>
    <x v="15"/>
    <x v="15"/>
  </r>
  <r>
    <x v="16"/>
    <x v="16"/>
  </r>
  <r>
    <x v="17"/>
    <x v="17"/>
  </r>
  <r>
    <x v="18"/>
    <x v="18"/>
  </r>
  <r>
    <x v="19"/>
    <x v="19"/>
  </r>
  <r>
    <x v="20"/>
    <x v="20"/>
  </r>
  <r>
    <x v="21"/>
    <x v="21"/>
  </r>
  <r>
    <x v="22"/>
    <x v="22"/>
  </r>
  <r>
    <x v="23"/>
    <x v="23"/>
  </r>
  <r>
    <x v="24"/>
    <x v="24"/>
  </r>
  <r>
    <x v="25"/>
    <x v="25"/>
  </r>
  <r>
    <x v="26"/>
    <x v="26"/>
  </r>
  <r>
    <x v="27"/>
    <x v="27"/>
  </r>
  <r>
    <x v="28"/>
    <x v="28"/>
  </r>
  <r>
    <x v="29"/>
    <x v="29"/>
  </r>
  <r>
    <x v="30"/>
    <x v="30"/>
  </r>
  <r>
    <x v="31"/>
    <x v="31"/>
  </r>
  <r>
    <x v="32"/>
    <x v="32"/>
  </r>
  <r>
    <x v="33"/>
    <x v="33"/>
  </r>
  <r>
    <x v="34"/>
    <x v="34"/>
  </r>
  <r>
    <x v="35"/>
    <x v="35"/>
  </r>
  <r>
    <x v="36"/>
    <x v="36"/>
  </r>
  <r>
    <x v="37"/>
    <x v="37"/>
  </r>
  <r>
    <x v="38"/>
    <x v="38"/>
  </r>
  <r>
    <x v="39"/>
    <x v="39"/>
  </r>
  <r>
    <x v="40"/>
    <x v="40"/>
  </r>
  <r>
    <x v="41"/>
    <x v="41"/>
  </r>
  <r>
    <x v="42"/>
    <x v="42"/>
  </r>
  <r>
    <x v="43"/>
    <x v="43"/>
  </r>
  <r>
    <x v="44"/>
    <x v="44"/>
  </r>
  <r>
    <x v="45"/>
    <x v="45"/>
  </r>
  <r>
    <x v="46"/>
    <x v="46"/>
  </r>
  <r>
    <x v="47"/>
    <x v="47"/>
  </r>
  <r>
    <x v="48"/>
    <x v="48"/>
  </r>
  <r>
    <x v="49"/>
    <x v="49"/>
  </r>
  <r>
    <x v="50"/>
    <x v="50"/>
  </r>
  <r>
    <x v="51"/>
    <x v="51"/>
  </r>
  <r>
    <x v="52"/>
    <x v="52"/>
  </r>
  <r>
    <x v="53"/>
    <x v="53"/>
  </r>
  <r>
    <x v="54"/>
    <x v="54"/>
  </r>
  <r>
    <x v="55"/>
    <x v="55"/>
  </r>
  <r>
    <x v="56"/>
    <x v="56"/>
  </r>
  <r>
    <x v="57"/>
    <x v="57"/>
  </r>
  <r>
    <x v="58"/>
    <x v="58"/>
  </r>
  <r>
    <x v="59"/>
    <x v="59"/>
  </r>
  <r>
    <x v="60"/>
    <x v="60"/>
  </r>
  <r>
    <x v="61"/>
    <x v="61"/>
  </r>
  <r>
    <x v="62"/>
    <x v="62"/>
  </r>
  <r>
    <x v="63"/>
    <x v="63"/>
  </r>
  <r>
    <x v="64"/>
    <x v="64"/>
  </r>
  <r>
    <x v="65"/>
    <x v="65"/>
  </r>
  <r>
    <x v="66"/>
    <x v="66"/>
  </r>
  <r>
    <x v="67"/>
    <x v="67"/>
  </r>
  <r>
    <x v="68"/>
    <x v="68"/>
  </r>
  <r>
    <x v="69"/>
    <x v="69"/>
  </r>
  <r>
    <x v="70"/>
    <x v="70"/>
  </r>
  <r>
    <x v="71"/>
    <x v="71"/>
  </r>
  <r>
    <x v="72"/>
    <x v="72"/>
  </r>
  <r>
    <x v="73"/>
    <x v="73"/>
  </r>
  <r>
    <x v="74"/>
    <x v="74"/>
  </r>
  <r>
    <x v="75"/>
    <x v="75"/>
  </r>
  <r>
    <x v="76"/>
    <x v="76"/>
  </r>
  <r>
    <x v="77"/>
    <x v="77"/>
  </r>
  <r>
    <x v="78"/>
    <x v="78"/>
  </r>
  <r>
    <x v="79"/>
    <x v="79"/>
  </r>
  <r>
    <x v="80"/>
    <x v="80"/>
  </r>
  <r>
    <x v="81"/>
    <x v="81"/>
  </r>
  <r>
    <x v="82"/>
    <x v="82"/>
  </r>
  <r>
    <x v="83"/>
    <x v="83"/>
  </r>
  <r>
    <x v="84"/>
    <x v="84"/>
  </r>
  <r>
    <x v="85"/>
    <x v="85"/>
  </r>
  <r>
    <x v="86"/>
    <x v="86"/>
  </r>
  <r>
    <x v="87"/>
    <x v="87"/>
  </r>
  <r>
    <x v="88"/>
    <x v="88"/>
  </r>
  <r>
    <x v="89"/>
    <x v="89"/>
  </r>
  <r>
    <x v="90"/>
    <x v="90"/>
  </r>
  <r>
    <x v="91"/>
    <x v="91"/>
  </r>
  <r>
    <x v="92"/>
    <x v="92"/>
  </r>
  <r>
    <x v="93"/>
    <x v="93"/>
  </r>
  <r>
    <x v="94"/>
    <x v="94"/>
  </r>
  <r>
    <x v="95"/>
    <x v="95"/>
  </r>
  <r>
    <x v="96"/>
    <x v="96"/>
  </r>
  <r>
    <x v="97"/>
    <x v="97"/>
  </r>
  <r>
    <x v="98"/>
    <x v="98"/>
  </r>
</pivotCacheRecords>
</file>

<file path=xl/pivotCache/pivotCacheRecords7.xml><?xml version="1.0" encoding="utf-8"?>
<pivotCacheRecords xmlns="http://schemas.openxmlformats.org/spreadsheetml/2006/main" xmlns:r="http://schemas.openxmlformats.org/officeDocument/2006/relationships" count="99">
  <r>
    <s v="ID001"/>
    <x v="0"/>
    <x v="0"/>
  </r>
  <r>
    <s v="ID002"/>
    <x v="1"/>
    <x v="1"/>
  </r>
  <r>
    <s v="ID003"/>
    <x v="2"/>
    <x v="2"/>
  </r>
  <r>
    <s v="ID004"/>
    <x v="3"/>
    <x v="2"/>
  </r>
  <r>
    <s v="ID005"/>
    <x v="0"/>
    <x v="0"/>
  </r>
  <r>
    <s v="ID006"/>
    <x v="3"/>
    <x v="2"/>
  </r>
  <r>
    <s v="ID007"/>
    <x v="4"/>
    <x v="2"/>
  </r>
  <r>
    <s v="ID008"/>
    <x v="5"/>
    <x v="3"/>
  </r>
  <r>
    <s v="ID009"/>
    <x v="1"/>
    <x v="3"/>
  </r>
  <r>
    <s v="ID010"/>
    <x v="3"/>
    <x v="1"/>
  </r>
  <r>
    <s v="ID011"/>
    <x v="3"/>
    <x v="1"/>
  </r>
  <r>
    <s v="ID012"/>
    <x v="3"/>
    <x v="1"/>
  </r>
  <r>
    <s v="ID013"/>
    <x v="6"/>
    <x v="3"/>
  </r>
  <r>
    <s v="ID014"/>
    <x v="7"/>
    <x v="1"/>
  </r>
  <r>
    <s v="ID015"/>
    <x v="1"/>
    <x v="3"/>
  </r>
  <r>
    <s v="ID016"/>
    <x v="8"/>
    <x v="3"/>
  </r>
  <r>
    <s v="ID017"/>
    <x v="1"/>
    <x v="3"/>
  </r>
  <r>
    <s v="ID018"/>
    <x v="9"/>
    <x v="0"/>
  </r>
  <r>
    <s v="ID019"/>
    <x v="10"/>
    <x v="1"/>
  </r>
  <r>
    <s v="ID020"/>
    <x v="11"/>
    <x v="2"/>
  </r>
  <r>
    <s v="ID021"/>
    <x v="12"/>
    <x v="0"/>
  </r>
  <r>
    <s v="ID022"/>
    <x v="2"/>
    <x v="0"/>
  </r>
  <r>
    <s v="ID023"/>
    <x v="12"/>
    <x v="2"/>
  </r>
  <r>
    <s v="ID024"/>
    <x v="13"/>
    <x v="0"/>
  </r>
  <r>
    <s v="ID025"/>
    <x v="1"/>
    <x v="2"/>
  </r>
  <r>
    <s v="ID026"/>
    <x v="14"/>
    <x v="3"/>
  </r>
  <r>
    <s v="ID027"/>
    <x v="10"/>
    <x v="1"/>
  </r>
  <r>
    <s v="ID028"/>
    <x v="4"/>
    <x v="0"/>
  </r>
  <r>
    <s v="ID029"/>
    <x v="15"/>
    <x v="0"/>
  </r>
  <r>
    <s v="ID030"/>
    <x v="16"/>
    <x v="2"/>
  </r>
  <r>
    <s v="ID031"/>
    <x v="16"/>
    <x v="1"/>
  </r>
  <r>
    <s v="ID032"/>
    <x v="17"/>
    <x v="2"/>
  </r>
  <r>
    <s v="ID033"/>
    <x v="18"/>
    <x v="0"/>
  </r>
  <r>
    <s v="ID034"/>
    <x v="19"/>
    <x v="0"/>
  </r>
  <r>
    <s v="ID035"/>
    <x v="20"/>
    <x v="3"/>
  </r>
  <r>
    <s v="ID036"/>
    <x v="21"/>
    <x v="2"/>
  </r>
  <r>
    <s v="ID037"/>
    <x v="6"/>
    <x v="0"/>
  </r>
  <r>
    <s v="ID038"/>
    <x v="18"/>
    <x v="2"/>
  </r>
  <r>
    <s v="ID039"/>
    <x v="22"/>
    <x v="3"/>
  </r>
  <r>
    <s v="ID040"/>
    <x v="18"/>
    <x v="1"/>
  </r>
  <r>
    <s v="ID041"/>
    <x v="7"/>
    <x v="1"/>
  </r>
  <r>
    <s v="ID042"/>
    <x v="2"/>
    <x v="0"/>
  </r>
  <r>
    <s v="ID043"/>
    <x v="16"/>
    <x v="1"/>
  </r>
  <r>
    <s v="ID044"/>
    <x v="21"/>
    <x v="1"/>
  </r>
  <r>
    <s v="ID045"/>
    <x v="7"/>
    <x v="2"/>
  </r>
  <r>
    <s v="ID046"/>
    <x v="22"/>
    <x v="2"/>
  </r>
  <r>
    <s v="ID047"/>
    <x v="1"/>
    <x v="1"/>
  </r>
  <r>
    <s v="ID048"/>
    <x v="23"/>
    <x v="1"/>
  </r>
  <r>
    <s v="ID049"/>
    <x v="6"/>
    <x v="3"/>
  </r>
  <r>
    <s v="ID050"/>
    <x v="24"/>
    <x v="2"/>
  </r>
  <r>
    <s v="ID051"/>
    <x v="4"/>
    <x v="3"/>
  </r>
  <r>
    <s v="ID052"/>
    <x v="25"/>
    <x v="3"/>
  </r>
  <r>
    <s v="ID053"/>
    <x v="26"/>
    <x v="3"/>
  </r>
  <r>
    <s v="ID054"/>
    <x v="19"/>
    <x v="3"/>
  </r>
  <r>
    <s v="ID055"/>
    <x v="14"/>
    <x v="2"/>
  </r>
  <r>
    <s v="ID056"/>
    <x v="5"/>
    <x v="3"/>
  </r>
  <r>
    <s v="ID057"/>
    <x v="12"/>
    <x v="2"/>
  </r>
  <r>
    <s v="ID058"/>
    <x v="22"/>
    <x v="0"/>
  </r>
  <r>
    <s v="ID059"/>
    <x v="23"/>
    <x v="3"/>
  </r>
  <r>
    <s v="ID060"/>
    <x v="7"/>
    <x v="2"/>
  </r>
  <r>
    <s v="ID061"/>
    <x v="9"/>
    <x v="0"/>
  </r>
  <r>
    <s v="ID062"/>
    <x v="19"/>
    <x v="1"/>
  </r>
  <r>
    <s v="ID063"/>
    <x v="27"/>
    <x v="3"/>
  </r>
  <r>
    <s v="ID064"/>
    <x v="4"/>
    <x v="1"/>
  </r>
  <r>
    <s v="ID065"/>
    <x v="9"/>
    <x v="3"/>
  </r>
  <r>
    <s v="ID066"/>
    <x v="13"/>
    <x v="0"/>
  </r>
  <r>
    <s v="ID067"/>
    <x v="8"/>
    <x v="0"/>
  </r>
  <r>
    <s v="ID068"/>
    <x v="17"/>
    <x v="2"/>
  </r>
  <r>
    <s v="ID069"/>
    <x v="9"/>
    <x v="1"/>
  </r>
  <r>
    <s v="ID070"/>
    <x v="3"/>
    <x v="0"/>
  </r>
  <r>
    <s v="ID071"/>
    <x v="15"/>
    <x v="0"/>
  </r>
  <r>
    <s v="ID072"/>
    <x v="26"/>
    <x v="3"/>
  </r>
  <r>
    <s v="ID073"/>
    <x v="6"/>
    <x v="1"/>
  </r>
  <r>
    <s v="ID074"/>
    <x v="28"/>
    <x v="0"/>
  </r>
  <r>
    <s v="ID075"/>
    <x v="29"/>
    <x v="3"/>
  </r>
  <r>
    <s v="ID076"/>
    <x v="9"/>
    <x v="3"/>
  </r>
  <r>
    <s v="ID077"/>
    <x v="13"/>
    <x v="3"/>
  </r>
  <r>
    <s v="ID078"/>
    <x v="14"/>
    <x v="2"/>
  </r>
  <r>
    <s v="ID079"/>
    <x v="20"/>
    <x v="2"/>
  </r>
  <r>
    <s v="ID080"/>
    <x v="0"/>
    <x v="3"/>
  </r>
  <r>
    <s v="ID081"/>
    <x v="2"/>
    <x v="0"/>
  </r>
  <r>
    <s v="ID082"/>
    <x v="4"/>
    <x v="1"/>
  </r>
  <r>
    <s v="ID083"/>
    <x v="10"/>
    <x v="0"/>
  </r>
  <r>
    <s v="ID084"/>
    <x v="20"/>
    <x v="1"/>
  </r>
  <r>
    <s v="ID085"/>
    <x v="20"/>
    <x v="3"/>
  </r>
  <r>
    <s v="ID086"/>
    <x v="10"/>
    <x v="2"/>
  </r>
  <r>
    <s v="ID087"/>
    <x v="11"/>
    <x v="0"/>
  </r>
  <r>
    <s v="ID088"/>
    <x v="21"/>
    <x v="2"/>
  </r>
  <r>
    <s v="ID089"/>
    <x v="16"/>
    <x v="0"/>
  </r>
  <r>
    <s v="ID090"/>
    <x v="15"/>
    <x v="2"/>
  </r>
  <r>
    <s v="ID091"/>
    <x v="10"/>
    <x v="3"/>
  </r>
  <r>
    <s v="ID092"/>
    <x v="17"/>
    <x v="3"/>
  </r>
  <r>
    <s v="ID093"/>
    <x v="3"/>
    <x v="2"/>
  </r>
  <r>
    <s v="ID094"/>
    <x v="12"/>
    <x v="1"/>
  </r>
  <r>
    <s v="ID095"/>
    <x v="9"/>
    <x v="1"/>
  </r>
  <r>
    <s v="ID096"/>
    <x v="13"/>
    <x v="3"/>
  </r>
  <r>
    <s v="ID097"/>
    <x v="13"/>
    <x v="3"/>
  </r>
  <r>
    <s v="ID098"/>
    <x v="18"/>
    <x v="0"/>
  </r>
  <r>
    <s v="ID099"/>
    <x v="4"/>
    <x v="1"/>
  </r>
</pivotCacheRecords>
</file>

<file path=xl/pivotCache/pivotCacheRecords8.xml><?xml version="1.0" encoding="utf-8"?>
<pivotCacheRecords xmlns="http://schemas.openxmlformats.org/spreadsheetml/2006/main" xmlns:r="http://schemas.openxmlformats.org/officeDocument/2006/relationships" count="12">
  <r>
    <x v="0"/>
    <x v="0"/>
    <n v="10500"/>
  </r>
  <r>
    <x v="0"/>
    <x v="1"/>
    <n v="92700"/>
  </r>
  <r>
    <x v="0"/>
    <x v="2"/>
    <n v="9600"/>
  </r>
  <r>
    <x v="0"/>
    <x v="3"/>
    <n v="104400"/>
  </r>
  <r>
    <x v="0"/>
    <x v="4"/>
    <n v="104100"/>
  </r>
  <r>
    <x v="0"/>
    <x v="5"/>
    <n v="166500"/>
  </r>
  <r>
    <x v="0"/>
    <x v="6"/>
    <n v="236100"/>
  </r>
  <r>
    <x v="1"/>
    <x v="7"/>
    <n v="298200"/>
  </r>
  <r>
    <x v="1"/>
    <x v="8"/>
    <n v="87000"/>
  </r>
  <r>
    <x v="1"/>
    <x v="9"/>
    <n v="96000"/>
  </r>
  <r>
    <x v="1"/>
    <x v="10"/>
    <n v="90000"/>
  </r>
  <r>
    <x v="1"/>
    <x v="11"/>
    <n v="84000"/>
  </r>
</pivotCacheRecords>
</file>

<file path=xl/pivotCache/pivotCacheRecords9.xml><?xml version="1.0" encoding="utf-8"?>
<pivotCacheRecords xmlns="http://schemas.openxmlformats.org/spreadsheetml/2006/main" xmlns:r="http://schemas.openxmlformats.org/officeDocument/2006/relationships" count="132">
  <r>
    <x v="0"/>
    <n v="35.06"/>
    <n v="27.68"/>
    <n v="27.95"/>
    <n v="25.44"/>
    <n v="20.64"/>
  </r>
  <r>
    <x v="1"/>
    <n v="35.06"/>
    <n v="27.68"/>
    <n v="27.95"/>
    <n v="25.44"/>
    <n v="20.64"/>
  </r>
  <r>
    <x v="2"/>
    <n v="35.56"/>
    <n v="28.18"/>
    <n v="28.45"/>
    <n v="25.94"/>
    <n v="20.94"/>
  </r>
  <r>
    <x v="3"/>
    <n v="35.56"/>
    <n v="28.18"/>
    <n v="28.45"/>
    <n v="25.94"/>
    <n v="20.94"/>
  </r>
  <r>
    <x v="4"/>
    <n v="35.56"/>
    <n v="28.18"/>
    <n v="28.45"/>
    <n v="25.94"/>
    <n v="20.94"/>
  </r>
  <r>
    <x v="5"/>
    <n v="35.159999999999997"/>
    <n v="27.78"/>
    <n v="28.05"/>
    <n v="25.54"/>
    <n v="20.74"/>
  </r>
  <r>
    <x v="6"/>
    <n v="34.659999999999997"/>
    <n v="27.28"/>
    <n v="27.55"/>
    <n v="25.04"/>
    <n v="20.440000000000001"/>
  </r>
  <r>
    <x v="7"/>
    <n v="34.659999999999997"/>
    <n v="27.28"/>
    <n v="27.55"/>
    <n v="25.04"/>
    <n v="20.440000000000001"/>
  </r>
  <r>
    <x v="7"/>
    <n v="34.159999999999997"/>
    <n v="26.78"/>
    <n v="27.05"/>
    <n v="24.54"/>
    <n v="20.14"/>
  </r>
  <r>
    <x v="8"/>
    <n v="34.659999999999997"/>
    <n v="27.28"/>
    <n v="27.55"/>
    <n v="25.04"/>
    <n v="20.440000000000001"/>
  </r>
  <r>
    <x v="9"/>
    <n v="34.96"/>
    <n v="27.58"/>
    <n v="27.85"/>
    <n v="25.34"/>
    <n v="20.440000000000001"/>
  </r>
  <r>
    <x v="10"/>
    <n v="34.46"/>
    <n v="27.08"/>
    <n v="27.35"/>
    <n v="24.84"/>
    <n v="20.14"/>
  </r>
  <r>
    <x v="11"/>
    <n v="34.46"/>
    <n v="27.08"/>
    <n v="27.35"/>
    <n v="24.84"/>
    <n v="20.14"/>
  </r>
  <r>
    <x v="12"/>
    <n v="34.86"/>
    <n v="27.48"/>
    <n v="27.75"/>
    <n v="25.24"/>
    <n v="20.34"/>
  </r>
  <r>
    <x v="13"/>
    <n v="35.159999999999997"/>
    <n v="27.78"/>
    <n v="28.05"/>
    <n v="25.54"/>
    <n v="20.34"/>
  </r>
  <r>
    <x v="14"/>
    <n v="35.46"/>
    <n v="28.08"/>
    <n v="28.35"/>
    <n v="25.84"/>
    <n v="20.34"/>
  </r>
  <r>
    <x v="15"/>
    <n v="35.06"/>
    <n v="27.68"/>
    <n v="27.95"/>
    <n v="25.44"/>
    <n v="20.14"/>
  </r>
  <r>
    <x v="16"/>
    <n v="35.56"/>
    <n v="28.18"/>
    <n v="28.45"/>
    <n v="25.94"/>
    <n v="20.440000000000001"/>
  </r>
  <r>
    <x v="17"/>
    <n v="35.26"/>
    <n v="27.88"/>
    <n v="28.15"/>
    <n v="25.64"/>
    <n v="20.440000000000001"/>
  </r>
  <r>
    <x v="18"/>
    <n v="35.659999999999997"/>
    <n v="28.28"/>
    <n v="28.55"/>
    <n v="26.04"/>
    <n v="20.64"/>
  </r>
  <r>
    <x v="19"/>
    <n v="36.06"/>
    <n v="28.68"/>
    <n v="28.95"/>
    <n v="26.44"/>
    <n v="20.84"/>
  </r>
  <r>
    <x v="20"/>
    <n v="35.659999999999997"/>
    <n v="28.28"/>
    <n v="28.55"/>
    <n v="26.04"/>
    <n v="20.64"/>
  </r>
  <r>
    <x v="21"/>
    <n v="36.26"/>
    <n v="28.88"/>
    <n v="29.15"/>
    <n v="26.64"/>
    <n v="21.04"/>
  </r>
  <r>
    <x v="22"/>
    <n v="36.26"/>
    <n v="28.88"/>
    <n v="29.15"/>
    <n v="26.64"/>
    <n v="21.04"/>
  </r>
  <r>
    <x v="23"/>
    <n v="36.76"/>
    <n v="29.38"/>
    <n v="29.65"/>
    <n v="27.14"/>
    <n v="21.34"/>
  </r>
  <r>
    <x v="24"/>
    <n v="37.36"/>
    <n v="29.98"/>
    <n v="30.25"/>
    <n v="27.74"/>
    <n v="21.74"/>
  </r>
  <r>
    <x v="25"/>
    <n v="36.86"/>
    <n v="29.48"/>
    <n v="29.75"/>
    <n v="27.24"/>
    <n v="21.44"/>
  </r>
  <r>
    <x v="26"/>
    <n v="36.36"/>
    <n v="28.98"/>
    <n v="29.25"/>
    <n v="26.74"/>
    <n v="21.14"/>
  </r>
  <r>
    <x v="27"/>
    <n v="36.36"/>
    <n v="28.98"/>
    <n v="29.25"/>
    <n v="26.74"/>
    <n v="21.14"/>
  </r>
  <r>
    <x v="28"/>
    <n v="36.76"/>
    <n v="29.38"/>
    <n v="29.65"/>
    <n v="26.74"/>
    <n v="21.14"/>
  </r>
  <r>
    <x v="29"/>
    <n v="36.76"/>
    <n v="29.38"/>
    <n v="29.65"/>
    <n v="26.74"/>
    <n v="21.14"/>
  </r>
  <r>
    <x v="30"/>
    <n v="36.76"/>
    <n v="29.38"/>
    <n v="29.65"/>
    <n v="26.74"/>
    <n v="21.14"/>
  </r>
  <r>
    <x v="31"/>
    <n v="36.26"/>
    <n v="28.88"/>
    <n v="29.15"/>
    <n v="26.24"/>
    <n v="20.84"/>
  </r>
  <r>
    <x v="32"/>
    <n v="36.659999999999997"/>
    <n v="29.28"/>
    <n v="29.55"/>
    <n v="26.64"/>
    <n v="21.04"/>
  </r>
  <r>
    <x v="33"/>
    <n v="37.159999999999997"/>
    <n v="29.78"/>
    <n v="30.05"/>
    <n v="27.14"/>
    <n v="21.34"/>
  </r>
  <r>
    <x v="34"/>
    <n v="36.76"/>
    <n v="29.38"/>
    <n v="29.65"/>
    <n v="26.74"/>
    <n v="21.14"/>
  </r>
  <r>
    <x v="35"/>
    <n v="37.159999999999997"/>
    <n v="29.78"/>
    <n v="30.05"/>
    <n v="27.14"/>
    <n v="21.34"/>
  </r>
  <r>
    <x v="36"/>
    <n v="36.86"/>
    <n v="29.48"/>
    <n v="29.75"/>
    <n v="26.84"/>
    <n v="21.19"/>
  </r>
  <r>
    <x v="37"/>
    <n v="36.86"/>
    <n v="29.48"/>
    <n v="29.75"/>
    <n v="26.84"/>
    <n v="21.19"/>
  </r>
  <r>
    <x v="38"/>
    <n v="36.56"/>
    <n v="29.18"/>
    <n v="29.45"/>
    <n v="26.54"/>
    <n v="21.04"/>
  </r>
  <r>
    <x v="39"/>
    <n v="36.86"/>
    <n v="29.48"/>
    <n v="29.75"/>
    <n v="26.84"/>
    <n v="21.19"/>
  </r>
  <r>
    <x v="40"/>
    <n v="36.86"/>
    <n v="29.48"/>
    <n v="29.75"/>
    <n v="26.74"/>
    <n v="21.19"/>
  </r>
  <r>
    <x v="41"/>
    <n v="36.86"/>
    <n v="29.48"/>
    <n v="29.75"/>
    <n v="26.74"/>
    <n v="21.19"/>
  </r>
  <r>
    <x v="42"/>
    <n v="37.26"/>
    <n v="29.88"/>
    <n v="30.15"/>
    <n v="27.14"/>
    <n v="21.39"/>
  </r>
  <r>
    <x v="43"/>
    <n v="37.26"/>
    <n v="29.88"/>
    <n v="30.15"/>
    <n v="27.14"/>
    <n v="21.39"/>
  </r>
  <r>
    <x v="44"/>
    <n v="37.659999999999997"/>
    <n v="30.28"/>
    <n v="30.55"/>
    <n v="27.54"/>
    <n v="21.59"/>
  </r>
  <r>
    <x v="45"/>
    <n v="37.659999999999997"/>
    <n v="30.28"/>
    <n v="30.55"/>
    <n v="27.54"/>
    <n v="21.59"/>
  </r>
  <r>
    <x v="46"/>
    <n v="38.06"/>
    <n v="30.68"/>
    <n v="30.95"/>
    <n v="27.94"/>
    <n v="21.79"/>
  </r>
  <r>
    <x v="47"/>
    <n v="38.06"/>
    <n v="30.68"/>
    <n v="30.95"/>
    <n v="27.94"/>
    <n v="21.79"/>
  </r>
  <r>
    <x v="48"/>
    <n v="37.76"/>
    <n v="30.38"/>
    <n v="30.65"/>
    <n v="27.64"/>
    <n v="21.64"/>
  </r>
  <r>
    <x v="49"/>
    <n v="38.26"/>
    <n v="30.88"/>
    <n v="31.15"/>
    <n v="28.14"/>
    <n v="21.94"/>
  </r>
  <r>
    <x v="50"/>
    <n v="38.659999999999997"/>
    <n v="31.28"/>
    <n v="31.55"/>
    <n v="28.54"/>
    <n v="22.14"/>
  </r>
  <r>
    <x v="51"/>
    <n v="39.06"/>
    <n v="31.68"/>
    <n v="31.95"/>
    <n v="28.94"/>
    <n v="22.34"/>
  </r>
  <r>
    <x v="52"/>
    <n v="38.56"/>
    <n v="31.18"/>
    <n v="31.45"/>
    <n v="28.44"/>
    <n v="22.04"/>
  </r>
  <r>
    <x v="53"/>
    <n v="38.06"/>
    <n v="30.68"/>
    <n v="30.95"/>
    <n v="27.94"/>
    <n v="21.74"/>
  </r>
  <r>
    <x v="54"/>
    <n v="38.06"/>
    <n v="30.68"/>
    <n v="30.95"/>
    <n v="27.94"/>
    <n v="21.74"/>
  </r>
  <r>
    <x v="54"/>
    <n v="38.06"/>
    <n v="30.68"/>
    <n v="30.95"/>
    <n v="27.94"/>
    <n v="21.74"/>
  </r>
  <r>
    <x v="55"/>
    <n v="37.56"/>
    <n v="30.18"/>
    <n v="30.45"/>
    <n v="27.44"/>
    <n v="21.44"/>
  </r>
  <r>
    <x v="56"/>
    <n v="37.26"/>
    <n v="29.88"/>
    <n v="30.15"/>
    <n v="27.14"/>
    <n v="21.29"/>
  </r>
  <r>
    <x v="57"/>
    <n v="36.96"/>
    <n v="29.58"/>
    <n v="29.85"/>
    <n v="26.84"/>
    <n v="21.14"/>
  </r>
  <r>
    <x v="58"/>
    <n v="36.56"/>
    <n v="29.18"/>
    <n v="29.45"/>
    <n v="26.44"/>
    <n v="20.94"/>
  </r>
  <r>
    <x v="59"/>
    <n v="36.26"/>
    <n v="28.88"/>
    <n v="29.15"/>
    <n v="26.14"/>
    <n v="20.79"/>
  </r>
  <r>
    <x v="60"/>
    <n v="35.96"/>
    <n v="28.58"/>
    <n v="28.85"/>
    <n v="25.84"/>
    <n v="20.64"/>
  </r>
  <r>
    <x v="61"/>
    <n v="35.96"/>
    <n v="28.58"/>
    <n v="28.85"/>
    <n v="25.84"/>
    <n v="20.64"/>
  </r>
  <r>
    <x v="61"/>
    <n v="35.96"/>
    <n v="28.58"/>
    <n v="28.85"/>
    <n v="25.84"/>
    <n v="20.64"/>
  </r>
  <r>
    <x v="61"/>
    <n v="35.96"/>
    <n v="28.58"/>
    <n v="28.85"/>
    <n v="25.84"/>
    <n v="20.64"/>
  </r>
  <r>
    <x v="62"/>
    <n v="35.96"/>
    <n v="28.28"/>
    <n v="28.55"/>
    <n v="25.54"/>
    <n v="20.49"/>
  </r>
  <r>
    <x v="63"/>
    <n v="35.96"/>
    <n v="28.28"/>
    <n v="28.55"/>
    <n v="25.54"/>
    <n v="20.49"/>
  </r>
  <r>
    <x v="64"/>
    <n v="35.46"/>
    <n v="27.78"/>
    <n v="28.05"/>
    <n v="25.04"/>
    <n v="20.190000000000001"/>
  </r>
  <r>
    <x v="65"/>
    <n v="35.46"/>
    <n v="27.78"/>
    <n v="28.05"/>
    <n v="25.04"/>
    <n v="20.190000000000001"/>
  </r>
  <r>
    <x v="66"/>
    <n v="35.06"/>
    <n v="27.38"/>
    <n v="27.65"/>
    <n v="24.64"/>
    <n v="20.190000000000001"/>
  </r>
  <r>
    <x v="67"/>
    <n v="35.36"/>
    <n v="27.68"/>
    <n v="27.95"/>
    <n v="24.94"/>
    <n v="20.34"/>
  </r>
  <r>
    <x v="68"/>
    <n v="34.86"/>
    <n v="27.18"/>
    <n v="27.45"/>
    <n v="24.44"/>
    <n v="20.09"/>
  </r>
  <r>
    <x v="69"/>
    <n v="34.86"/>
    <n v="27.18"/>
    <n v="27.45"/>
    <n v="24.44"/>
    <n v="20.09"/>
  </r>
  <r>
    <x v="70"/>
    <n v="34.86"/>
    <n v="27.18"/>
    <n v="27.45"/>
    <n v="24.44"/>
    <n v="20.09"/>
  </r>
  <r>
    <x v="71"/>
    <n v="34.56"/>
    <n v="26.88"/>
    <n v="27.15"/>
    <n v="24.14"/>
    <n v="19.940000000000001"/>
  </r>
  <r>
    <x v="72"/>
    <n v="33.56"/>
    <n v="25.88"/>
    <n v="26.15"/>
    <n v="23.14"/>
    <n v="18.940000000000001"/>
  </r>
  <r>
    <x v="73"/>
    <n v="33.159999999999997"/>
    <n v="25.48"/>
    <n v="25.75"/>
    <n v="22.74"/>
    <n v="18.940000000000001"/>
  </r>
  <r>
    <x v="74"/>
    <n v="35.06"/>
    <n v="27.68"/>
    <n v="27.95"/>
    <n v="25.44"/>
    <n v="20.29"/>
  </r>
  <r>
    <x v="75"/>
    <n v="34.46"/>
    <n v="27.08"/>
    <n v="27.35"/>
    <n v="24.84"/>
    <n v="19.89"/>
  </r>
  <r>
    <x v="76"/>
    <n v="34.46"/>
    <n v="27.08"/>
    <n v="27.35"/>
    <n v="24.84"/>
    <n v="19.89"/>
  </r>
  <r>
    <x v="77"/>
    <n v="34.76"/>
    <n v="27.38"/>
    <n v="27.65"/>
    <n v="25.14"/>
    <n v="19.89"/>
  </r>
  <r>
    <x v="78"/>
    <n v="35.36"/>
    <n v="27.98"/>
    <n v="28.25"/>
    <n v="25.74"/>
    <n v="20.29"/>
  </r>
  <r>
    <x v="79"/>
    <n v="35.36"/>
    <n v="27.98"/>
    <n v="28.25"/>
    <n v="25.74"/>
    <n v="20.29"/>
  </r>
  <r>
    <x v="80"/>
    <n v="34.96"/>
    <n v="27.58"/>
    <n v="27.85"/>
    <n v="25.34"/>
    <n v="20.09"/>
  </r>
  <r>
    <x v="81"/>
    <n v="34.46"/>
    <n v="27.08"/>
    <n v="27.35"/>
    <n v="24.84"/>
    <n v="19.79"/>
  </r>
  <r>
    <x v="82"/>
    <n v="34.159999999999997"/>
    <n v="26.78"/>
    <n v="27.05"/>
    <n v="24.54"/>
    <n v="19.64"/>
  </r>
  <r>
    <x v="83"/>
    <n v="34.159999999999997"/>
    <n v="26.78"/>
    <n v="27.05"/>
    <n v="24.54"/>
    <n v="19.64"/>
  </r>
  <r>
    <x v="83"/>
    <n v="33.659999999999997"/>
    <n v="26.28"/>
    <n v="26.55"/>
    <n v="24.04"/>
    <n v="19.34"/>
  </r>
  <r>
    <x v="84"/>
    <n v="33.659999999999997"/>
    <n v="26.28"/>
    <n v="26.55"/>
    <n v="24.04"/>
    <n v="19.34"/>
  </r>
  <r>
    <x v="85"/>
    <n v="33.659999999999997"/>
    <n v="26.28"/>
    <n v="26.55"/>
    <n v="24.04"/>
    <n v="19.34"/>
  </r>
  <r>
    <x v="86"/>
    <n v="33.96"/>
    <n v="26.58"/>
    <n v="26.85"/>
    <n v="24.34"/>
    <n v="19.34"/>
  </r>
  <r>
    <x v="87"/>
    <n v="34.36"/>
    <n v="26.98"/>
    <n v="27.25"/>
    <n v="24.74"/>
    <n v="19.54"/>
  </r>
  <r>
    <x v="88"/>
    <n v="34.76"/>
    <n v="27.38"/>
    <n v="27.65"/>
    <n v="25.14"/>
    <n v="19.739999999999998"/>
  </r>
  <r>
    <x v="89"/>
    <n v="34.76"/>
    <n v="27.38"/>
    <n v="27.65"/>
    <n v="25.14"/>
    <n v="19.739999999999998"/>
  </r>
  <r>
    <x v="90"/>
    <n v="34.46"/>
    <n v="27.08"/>
    <n v="27.35"/>
    <n v="24.84"/>
    <n v="19.739999999999998"/>
  </r>
  <r>
    <x v="91"/>
    <n v="34.159999999999997"/>
    <n v="26.78"/>
    <n v="27.05"/>
    <n v="24.54"/>
    <n v="19.739999999999998"/>
  </r>
  <r>
    <x v="92"/>
    <n v="33.76"/>
    <n v="26.38"/>
    <n v="26.65"/>
    <n v="24.14"/>
    <n v="19.54"/>
  </r>
  <r>
    <x v="93"/>
    <n v="33.46"/>
    <n v="26.08"/>
    <n v="26.35"/>
    <n v="23.84"/>
    <n v="19.54"/>
  </r>
  <r>
    <x v="94"/>
    <n v="33.96"/>
    <n v="26.58"/>
    <n v="26.85"/>
    <n v="24.34"/>
    <n v="19.84"/>
  </r>
  <r>
    <x v="95"/>
    <n v="33.96"/>
    <n v="26.58"/>
    <n v="26.85"/>
    <n v="24.34"/>
    <n v="19.84"/>
  </r>
  <r>
    <x v="96"/>
    <n v="34.46"/>
    <n v="27.08"/>
    <n v="27.35"/>
    <n v="24.84"/>
    <n v="20.14"/>
  </r>
  <r>
    <x v="97"/>
    <n v="33.96"/>
    <n v="26.58"/>
    <n v="26.85"/>
    <n v="24.34"/>
    <n v="19.84"/>
  </r>
  <r>
    <x v="98"/>
    <n v="33.36"/>
    <n v="25.98"/>
    <n v="26.25"/>
    <n v="23.74"/>
    <n v="19.440000000000001"/>
  </r>
  <r>
    <x v="99"/>
    <n v="33.06"/>
    <n v="25.68"/>
    <n v="25.95"/>
    <n v="23.44"/>
    <n v="19.440000000000001"/>
  </r>
  <r>
    <x v="100"/>
    <n v="33.06"/>
    <n v="25.68"/>
    <n v="25.95"/>
    <n v="23.44"/>
    <n v="19.440000000000001"/>
  </r>
  <r>
    <x v="100"/>
    <n v="32.659999999999997"/>
    <n v="25.28"/>
    <n v="25.55"/>
    <n v="23.04"/>
    <n v="19.239999999999998"/>
  </r>
  <r>
    <x v="101"/>
    <n v="32.159999999999997"/>
    <n v="24.78"/>
    <n v="25.05"/>
    <n v="22.54"/>
    <n v="18.940000000000001"/>
  </r>
  <r>
    <x v="102"/>
    <n v="32.659999999999997"/>
    <n v="25.28"/>
    <n v="25.55"/>
    <n v="23.04"/>
    <n v="19.239999999999998"/>
  </r>
  <r>
    <x v="103"/>
    <n v="32.659999999999997"/>
    <n v="25.28"/>
    <n v="25.55"/>
    <n v="23.04"/>
    <n v="19.239999999999998"/>
  </r>
  <r>
    <x v="104"/>
    <n v="32.659999999999997"/>
    <n v="25.28"/>
    <n v="25.55"/>
    <n v="23.04"/>
    <n v="19.239999999999998"/>
  </r>
  <r>
    <x v="105"/>
    <n v="33.159999999999997"/>
    <n v="25.78"/>
    <n v="26.05"/>
    <n v="23.54"/>
    <n v="19.54"/>
  </r>
  <r>
    <x v="106"/>
    <n v="33.76"/>
    <n v="26.38"/>
    <n v="26.65"/>
    <n v="24.14"/>
    <n v="19.940000000000001"/>
  </r>
  <r>
    <x v="107"/>
    <n v="33.76"/>
    <n v="26.38"/>
    <n v="26.65"/>
    <n v="24.14"/>
    <n v="19.940000000000001"/>
  </r>
  <r>
    <x v="108"/>
    <n v="33.76"/>
    <n v="26.38"/>
    <n v="26.65"/>
    <n v="24.14"/>
    <n v="19.940000000000001"/>
  </r>
  <r>
    <x v="109"/>
    <n v="34.26"/>
    <n v="26.88"/>
    <n v="27.15"/>
    <n v="24.64"/>
    <n v="20.239999999999998"/>
  </r>
  <r>
    <x v="110"/>
    <n v="34.56"/>
    <n v="27.18"/>
    <n v="27.45"/>
    <n v="24.94"/>
    <n v="20.239999999999998"/>
  </r>
  <r>
    <x v="111"/>
    <n v="34.56"/>
    <n v="27.18"/>
    <n v="27.45"/>
    <n v="24.94"/>
    <n v="20.239999999999998"/>
  </r>
  <r>
    <x v="112"/>
    <n v="34.56"/>
    <n v="27.18"/>
    <n v="27.45"/>
    <n v="24.94"/>
    <n v="20.239999999999998"/>
  </r>
  <r>
    <x v="113"/>
    <n v="34.96"/>
    <n v="27.58"/>
    <n v="27.85"/>
    <n v="25.34"/>
    <n v="20.440000000000001"/>
  </r>
  <r>
    <x v="114"/>
    <n v="34.56"/>
    <n v="27.18"/>
    <n v="27.45"/>
    <n v="24.94"/>
    <n v="20.239999999999998"/>
  </r>
  <r>
    <x v="115"/>
    <n v="34.159999999999997"/>
    <n v="26.78"/>
    <n v="27.05"/>
    <n v="24.54"/>
    <n v="20.04"/>
  </r>
  <r>
    <x v="116"/>
    <n v="34.159999999999997"/>
    <n v="26.78"/>
    <n v="27.05"/>
    <n v="24.54"/>
    <n v="20.04"/>
  </r>
  <r>
    <x v="117"/>
    <n v="34.76"/>
    <n v="27.38"/>
    <n v="27.65"/>
    <n v="25.14"/>
    <n v="20.440000000000001"/>
  </r>
  <r>
    <x v="118"/>
    <n v="35.36"/>
    <n v="27.98"/>
    <n v="28.25"/>
    <n v="25.74"/>
    <n v="20.84"/>
  </r>
  <r>
    <x v="119"/>
    <n v="35.36"/>
    <n v="27.98"/>
    <n v="28.25"/>
    <n v="25.74"/>
    <n v="20.84"/>
  </r>
  <r>
    <x v="120"/>
    <n v="35.36"/>
    <n v="27.98"/>
    <n v="28.25"/>
    <n v="25.74"/>
    <n v="20.84"/>
  </r>
  <r>
    <x v="121"/>
    <n v="34.96"/>
    <n v="27.58"/>
    <n v="27.85"/>
    <n v="25.34"/>
    <n v="20.64"/>
  </r>
  <r>
    <x v="122"/>
    <n v="34.96"/>
    <n v="27.58"/>
    <n v="27.85"/>
    <n v="25.34"/>
    <n v="20.64"/>
  </r>
  <r>
    <x v="123"/>
    <n v="34.96"/>
    <n v="27.58"/>
    <n v="27.85"/>
    <n v="25.34"/>
    <n v="20.64"/>
  </r>
  <r>
    <x v="124"/>
    <n v="35.36"/>
    <n v="27.98"/>
    <n v="28.25"/>
    <n v="25.74"/>
    <n v="20.84"/>
  </r>
  <r>
    <x v="125"/>
    <n v="35.06"/>
    <n v="27.68"/>
    <n v="27.95"/>
    <n v="25.44"/>
    <n v="20.64"/>
  </r>
</pivotCacheRecords>
</file>

<file path=xl/pivotCache/pivotCacheRecords10.xml><?xml version="1.0" encoding="utf-8"?>
<pivotCacheRecords xmlns="http://schemas.openxmlformats.org/spreadsheetml/2006/main" xmlns:r="http://schemas.openxmlformats.org/officeDocument/2006/relationships" count="727">
  <r>
    <x v="0"/>
    <n v="1713"/>
    <x v="0"/>
    <d v="2017-01-01T00:00:00"/>
    <x v="0"/>
    <x v="0"/>
  </r>
  <r>
    <x v="1"/>
    <n v="29570"/>
    <x v="1"/>
    <d v="2017-01-01T00:00:00"/>
    <x v="0"/>
    <x v="1"/>
  </r>
  <r>
    <x v="2"/>
    <n v="22347"/>
    <x v="2"/>
    <d v="2017-01-01T00:00:00"/>
    <x v="0"/>
    <x v="2"/>
  </r>
  <r>
    <x v="3"/>
    <n v="38307"/>
    <x v="3"/>
    <d v="2017-01-01T00:00:00"/>
    <x v="0"/>
    <x v="3"/>
  </r>
  <r>
    <x v="4"/>
    <n v="29423"/>
    <x v="4"/>
    <d v="2017-01-01T00:00:00"/>
    <x v="0"/>
    <x v="4"/>
  </r>
  <r>
    <x v="5"/>
    <n v="35480"/>
    <x v="5"/>
    <d v="2017-01-01T00:00:00"/>
    <x v="0"/>
    <x v="5"/>
  </r>
  <r>
    <x v="6"/>
    <n v="22486"/>
    <x v="6"/>
    <d v="2017-01-01T00:00:00"/>
    <x v="0"/>
    <x v="6"/>
  </r>
  <r>
    <x v="7"/>
    <n v="18959"/>
    <x v="7"/>
    <d v="2017-01-01T00:00:00"/>
    <x v="0"/>
    <x v="0"/>
  </r>
  <r>
    <x v="8"/>
    <n v="25592"/>
    <x v="8"/>
    <d v="2017-01-01T00:00:00"/>
    <x v="0"/>
    <x v="1"/>
  </r>
  <r>
    <x v="9"/>
    <n v="34293"/>
    <x v="9"/>
    <d v="2017-01-01T00:00:00"/>
    <x v="0"/>
    <x v="2"/>
  </r>
  <r>
    <x v="10"/>
    <n v="7367"/>
    <x v="10"/>
    <d v="2017-01-01T00:00:00"/>
    <x v="0"/>
    <x v="3"/>
  </r>
  <r>
    <x v="11"/>
    <n v="12027"/>
    <x v="11"/>
    <d v="2017-01-01T00:00:00"/>
    <x v="0"/>
    <x v="4"/>
  </r>
  <r>
    <x v="12"/>
    <n v="14195"/>
    <x v="12"/>
    <d v="2017-01-01T00:00:00"/>
    <x v="0"/>
    <x v="5"/>
  </r>
  <r>
    <x v="13"/>
    <n v="23264"/>
    <x v="13"/>
    <d v="2017-01-01T00:00:00"/>
    <x v="0"/>
    <x v="6"/>
  </r>
  <r>
    <x v="14"/>
    <n v="12139"/>
    <x v="14"/>
    <d v="2017-01-01T00:00:00"/>
    <x v="0"/>
    <x v="0"/>
  </r>
  <r>
    <x v="15"/>
    <n v="7767"/>
    <x v="15"/>
    <d v="2017-01-01T00:00:00"/>
    <x v="0"/>
    <x v="1"/>
  </r>
  <r>
    <x v="16"/>
    <n v="1313"/>
    <x v="16"/>
    <d v="2017-01-01T00:00:00"/>
    <x v="0"/>
    <x v="2"/>
  </r>
  <r>
    <x v="17"/>
    <n v="34494"/>
    <x v="17"/>
    <d v="2017-01-01T00:00:00"/>
    <x v="0"/>
    <x v="3"/>
  </r>
  <r>
    <x v="18"/>
    <n v="16067"/>
    <x v="18"/>
    <d v="2017-01-01T00:00:00"/>
    <x v="0"/>
    <x v="4"/>
  </r>
  <r>
    <x v="19"/>
    <n v="16653"/>
    <x v="19"/>
    <d v="2017-01-01T00:00:00"/>
    <x v="0"/>
    <x v="5"/>
  </r>
  <r>
    <x v="20"/>
    <n v="35400"/>
    <x v="20"/>
    <d v="2017-01-01T00:00:00"/>
    <x v="0"/>
    <x v="6"/>
  </r>
  <r>
    <x v="21"/>
    <n v="12088"/>
    <x v="21"/>
    <d v="2017-01-01T00:00:00"/>
    <x v="0"/>
    <x v="0"/>
  </r>
  <r>
    <x v="22"/>
    <n v="28979"/>
    <x v="22"/>
    <d v="2017-01-01T00:00:00"/>
    <x v="0"/>
    <x v="1"/>
  </r>
  <r>
    <x v="23"/>
    <n v="3931"/>
    <x v="23"/>
    <d v="2017-01-01T00:00:00"/>
    <x v="0"/>
    <x v="2"/>
  </r>
  <r>
    <x v="24"/>
    <n v="5478"/>
    <x v="24"/>
    <d v="2017-01-01T00:00:00"/>
    <x v="0"/>
    <x v="3"/>
  </r>
  <r>
    <x v="25"/>
    <n v="6741"/>
    <x v="25"/>
    <d v="2017-01-01T00:00:00"/>
    <x v="0"/>
    <x v="4"/>
  </r>
  <r>
    <x v="26"/>
    <n v="39166"/>
    <x v="26"/>
    <d v="2017-01-01T00:00:00"/>
    <x v="0"/>
    <x v="5"/>
  </r>
  <r>
    <x v="27"/>
    <n v="16748"/>
    <x v="27"/>
    <d v="2017-01-01T00:00:00"/>
    <x v="0"/>
    <x v="6"/>
  </r>
  <r>
    <x v="28"/>
    <n v="19568"/>
    <x v="28"/>
    <d v="2017-01-01T00:00:00"/>
    <x v="0"/>
    <x v="0"/>
  </r>
  <r>
    <x v="29"/>
    <n v="10657"/>
    <x v="29"/>
    <d v="2017-02-01T00:00:00"/>
    <x v="0"/>
    <x v="1"/>
  </r>
  <r>
    <x v="30"/>
    <n v="33091"/>
    <x v="30"/>
    <d v="2017-02-01T00:00:00"/>
    <x v="0"/>
    <x v="2"/>
  </r>
  <r>
    <x v="31"/>
    <n v="2088"/>
    <x v="0"/>
    <d v="2017-02-01T00:00:00"/>
    <x v="0"/>
    <x v="3"/>
  </r>
  <r>
    <x v="32"/>
    <n v="37695"/>
    <x v="1"/>
    <d v="2017-02-01T00:00:00"/>
    <x v="0"/>
    <x v="4"/>
  </r>
  <r>
    <x v="33"/>
    <n v="7723"/>
    <x v="2"/>
    <d v="2017-02-01T00:00:00"/>
    <x v="0"/>
    <x v="5"/>
  </r>
  <r>
    <x v="34"/>
    <n v="21550"/>
    <x v="3"/>
    <d v="2017-02-01T00:00:00"/>
    <x v="0"/>
    <x v="6"/>
  </r>
  <r>
    <x v="35"/>
    <n v="20629"/>
    <x v="4"/>
    <d v="2017-02-01T00:00:00"/>
    <x v="0"/>
    <x v="0"/>
  </r>
  <r>
    <x v="36"/>
    <n v="11813"/>
    <x v="5"/>
    <d v="2017-02-01T00:00:00"/>
    <x v="0"/>
    <x v="1"/>
  </r>
  <r>
    <x v="37"/>
    <n v="5960"/>
    <x v="6"/>
    <d v="2017-02-01T00:00:00"/>
    <x v="0"/>
    <x v="2"/>
  </r>
  <r>
    <x v="38"/>
    <n v="22628"/>
    <x v="7"/>
    <d v="2017-02-01T00:00:00"/>
    <x v="0"/>
    <x v="3"/>
  </r>
  <r>
    <x v="39"/>
    <n v="24234"/>
    <x v="8"/>
    <d v="2017-02-01T00:00:00"/>
    <x v="0"/>
    <x v="4"/>
  </r>
  <r>
    <x v="40"/>
    <n v="21580"/>
    <x v="9"/>
    <d v="2017-02-01T00:00:00"/>
    <x v="0"/>
    <x v="5"/>
  </r>
  <r>
    <x v="41"/>
    <n v="8064"/>
    <x v="10"/>
    <d v="2017-02-01T00:00:00"/>
    <x v="0"/>
    <x v="6"/>
  </r>
  <r>
    <x v="42"/>
    <n v="24462"/>
    <x v="11"/>
    <d v="2017-02-01T00:00:00"/>
    <x v="0"/>
    <x v="0"/>
  </r>
  <r>
    <x v="43"/>
    <n v="1651"/>
    <x v="12"/>
    <d v="2017-02-01T00:00:00"/>
    <x v="0"/>
    <x v="1"/>
  </r>
  <r>
    <x v="44"/>
    <n v="23735"/>
    <x v="13"/>
    <d v="2017-02-01T00:00:00"/>
    <x v="0"/>
    <x v="2"/>
  </r>
  <r>
    <x v="45"/>
    <n v="33806"/>
    <x v="14"/>
    <d v="2017-02-01T00:00:00"/>
    <x v="0"/>
    <x v="3"/>
  </r>
  <r>
    <x v="46"/>
    <n v="16496"/>
    <x v="15"/>
    <d v="2017-02-01T00:00:00"/>
    <x v="0"/>
    <x v="4"/>
  </r>
  <r>
    <x v="47"/>
    <n v="30001"/>
    <x v="16"/>
    <d v="2017-02-01T00:00:00"/>
    <x v="0"/>
    <x v="5"/>
  </r>
  <r>
    <x v="48"/>
    <n v="36371"/>
    <x v="17"/>
    <d v="2017-02-01T00:00:00"/>
    <x v="0"/>
    <x v="6"/>
  </r>
  <r>
    <x v="49"/>
    <n v="16037"/>
    <x v="18"/>
    <d v="2017-02-01T00:00:00"/>
    <x v="0"/>
    <x v="0"/>
  </r>
  <r>
    <x v="50"/>
    <n v="7564"/>
    <x v="19"/>
    <d v="2017-02-01T00:00:00"/>
    <x v="0"/>
    <x v="1"/>
  </r>
  <r>
    <x v="51"/>
    <n v="21727"/>
    <x v="20"/>
    <d v="2017-02-01T00:00:00"/>
    <x v="0"/>
    <x v="2"/>
  </r>
  <r>
    <x v="52"/>
    <n v="14780"/>
    <x v="21"/>
    <d v="2017-02-01T00:00:00"/>
    <x v="0"/>
    <x v="3"/>
  </r>
  <r>
    <x v="53"/>
    <n v="23873"/>
    <x v="22"/>
    <d v="2017-02-01T00:00:00"/>
    <x v="0"/>
    <x v="4"/>
  </r>
  <r>
    <x v="54"/>
    <n v="18539"/>
    <x v="23"/>
    <d v="2017-02-01T00:00:00"/>
    <x v="0"/>
    <x v="5"/>
  </r>
  <r>
    <x v="55"/>
    <n v="20186"/>
    <x v="24"/>
    <d v="2017-02-01T00:00:00"/>
    <x v="0"/>
    <x v="6"/>
  </r>
  <r>
    <x v="56"/>
    <n v="26433"/>
    <x v="25"/>
    <d v="2017-02-01T00:00:00"/>
    <x v="0"/>
    <x v="0"/>
  </r>
  <r>
    <x v="57"/>
    <n v="2326"/>
    <x v="29"/>
    <d v="2017-03-01T00:00:00"/>
    <x v="0"/>
    <x v="1"/>
  </r>
  <r>
    <x v="58"/>
    <n v="7393"/>
    <x v="30"/>
    <d v="2017-03-01T00:00:00"/>
    <x v="0"/>
    <x v="2"/>
  </r>
  <r>
    <x v="59"/>
    <n v="17457"/>
    <x v="0"/>
    <d v="2017-03-01T00:00:00"/>
    <x v="0"/>
    <x v="3"/>
  </r>
  <r>
    <x v="60"/>
    <n v="16498"/>
    <x v="1"/>
    <d v="2017-03-01T00:00:00"/>
    <x v="0"/>
    <x v="4"/>
  </r>
  <r>
    <x v="61"/>
    <n v="35212"/>
    <x v="2"/>
    <d v="2017-03-01T00:00:00"/>
    <x v="0"/>
    <x v="5"/>
  </r>
  <r>
    <x v="62"/>
    <n v="13760"/>
    <x v="3"/>
    <d v="2017-03-01T00:00:00"/>
    <x v="0"/>
    <x v="6"/>
  </r>
  <r>
    <x v="63"/>
    <n v="15566"/>
    <x v="4"/>
    <d v="2017-03-01T00:00:00"/>
    <x v="0"/>
    <x v="0"/>
  </r>
  <r>
    <x v="64"/>
    <n v="7055"/>
    <x v="5"/>
    <d v="2017-03-01T00:00:00"/>
    <x v="0"/>
    <x v="1"/>
  </r>
  <r>
    <x v="65"/>
    <n v="20512"/>
    <x v="6"/>
    <d v="2017-03-01T00:00:00"/>
    <x v="0"/>
    <x v="2"/>
  </r>
  <r>
    <x v="66"/>
    <n v="30892"/>
    <x v="7"/>
    <d v="2017-03-01T00:00:00"/>
    <x v="0"/>
    <x v="3"/>
  </r>
  <r>
    <x v="67"/>
    <n v="11961"/>
    <x v="8"/>
    <d v="2017-03-01T00:00:00"/>
    <x v="0"/>
    <x v="4"/>
  </r>
  <r>
    <x v="68"/>
    <n v="18014"/>
    <x v="9"/>
    <d v="2017-03-01T00:00:00"/>
    <x v="0"/>
    <x v="5"/>
  </r>
  <r>
    <x v="69"/>
    <n v="20050"/>
    <x v="10"/>
    <d v="2017-03-01T00:00:00"/>
    <x v="0"/>
    <x v="6"/>
  </r>
  <r>
    <x v="70"/>
    <n v="17651"/>
    <x v="11"/>
    <d v="2017-03-01T00:00:00"/>
    <x v="0"/>
    <x v="0"/>
  </r>
  <r>
    <x v="71"/>
    <n v="6549"/>
    <x v="12"/>
    <d v="2017-03-01T00:00:00"/>
    <x v="0"/>
    <x v="1"/>
  </r>
  <r>
    <x v="72"/>
    <n v="11397"/>
    <x v="13"/>
    <d v="2017-03-01T00:00:00"/>
    <x v="0"/>
    <x v="2"/>
  </r>
  <r>
    <x v="73"/>
    <n v="29035"/>
    <x v="14"/>
    <d v="2017-03-01T00:00:00"/>
    <x v="0"/>
    <x v="3"/>
  </r>
  <r>
    <x v="74"/>
    <n v="34644"/>
    <x v="15"/>
    <d v="2017-03-01T00:00:00"/>
    <x v="0"/>
    <x v="4"/>
  </r>
  <r>
    <x v="75"/>
    <n v="13179"/>
    <x v="16"/>
    <d v="2017-03-01T00:00:00"/>
    <x v="0"/>
    <x v="5"/>
  </r>
  <r>
    <x v="76"/>
    <n v="34374"/>
    <x v="17"/>
    <d v="2017-03-01T00:00:00"/>
    <x v="0"/>
    <x v="6"/>
  </r>
  <r>
    <x v="77"/>
    <n v="10149"/>
    <x v="18"/>
    <d v="2017-03-01T00:00:00"/>
    <x v="0"/>
    <x v="0"/>
  </r>
  <r>
    <x v="78"/>
    <n v="4783"/>
    <x v="19"/>
    <d v="2017-03-01T00:00:00"/>
    <x v="0"/>
    <x v="1"/>
  </r>
  <r>
    <x v="79"/>
    <n v="22540"/>
    <x v="20"/>
    <d v="2017-03-01T00:00:00"/>
    <x v="0"/>
    <x v="2"/>
  </r>
  <r>
    <x v="80"/>
    <n v="5437"/>
    <x v="21"/>
    <d v="2017-03-01T00:00:00"/>
    <x v="0"/>
    <x v="3"/>
  </r>
  <r>
    <x v="81"/>
    <n v="5495"/>
    <x v="22"/>
    <d v="2017-03-01T00:00:00"/>
    <x v="0"/>
    <x v="4"/>
  </r>
  <r>
    <x v="82"/>
    <n v="7588"/>
    <x v="23"/>
    <d v="2017-03-01T00:00:00"/>
    <x v="0"/>
    <x v="5"/>
  </r>
  <r>
    <x v="83"/>
    <n v="9097"/>
    <x v="24"/>
    <d v="2017-03-01T00:00:00"/>
    <x v="0"/>
    <x v="6"/>
  </r>
  <r>
    <x v="84"/>
    <n v="22207"/>
    <x v="25"/>
    <d v="2017-03-01T00:00:00"/>
    <x v="0"/>
    <x v="0"/>
  </r>
  <r>
    <x v="85"/>
    <n v="6632"/>
    <x v="26"/>
    <d v="2017-03-01T00:00:00"/>
    <x v="0"/>
    <x v="1"/>
  </r>
  <r>
    <x v="86"/>
    <n v="27362"/>
    <x v="27"/>
    <d v="2017-03-01T00:00:00"/>
    <x v="0"/>
    <x v="2"/>
  </r>
  <r>
    <x v="87"/>
    <n v="16809"/>
    <x v="28"/>
    <d v="2017-03-01T00:00:00"/>
    <x v="0"/>
    <x v="3"/>
  </r>
  <r>
    <x v="88"/>
    <n v="24212"/>
    <x v="29"/>
    <d v="2017-04-01T00:00:00"/>
    <x v="0"/>
    <x v="4"/>
  </r>
  <r>
    <x v="89"/>
    <n v="14041"/>
    <x v="30"/>
    <d v="2017-04-01T00:00:00"/>
    <x v="0"/>
    <x v="5"/>
  </r>
  <r>
    <x v="90"/>
    <n v="15515"/>
    <x v="0"/>
    <d v="2017-04-01T00:00:00"/>
    <x v="0"/>
    <x v="6"/>
  </r>
  <r>
    <x v="91"/>
    <n v="19614"/>
    <x v="1"/>
    <d v="2017-04-01T00:00:00"/>
    <x v="0"/>
    <x v="0"/>
  </r>
  <r>
    <x v="92"/>
    <n v="16610"/>
    <x v="2"/>
    <d v="2017-04-01T00:00:00"/>
    <x v="0"/>
    <x v="1"/>
  </r>
  <r>
    <x v="93"/>
    <n v="38183"/>
    <x v="3"/>
    <d v="2017-04-01T00:00:00"/>
    <x v="0"/>
    <x v="2"/>
  </r>
  <r>
    <x v="94"/>
    <n v="34204"/>
    <x v="4"/>
    <d v="2017-04-01T00:00:00"/>
    <x v="0"/>
    <x v="3"/>
  </r>
  <r>
    <x v="95"/>
    <n v="21948"/>
    <x v="5"/>
    <d v="2017-04-01T00:00:00"/>
    <x v="0"/>
    <x v="4"/>
  </r>
  <r>
    <x v="96"/>
    <n v="28492"/>
    <x v="6"/>
    <d v="2017-04-01T00:00:00"/>
    <x v="0"/>
    <x v="5"/>
  </r>
  <r>
    <x v="97"/>
    <n v="22361"/>
    <x v="7"/>
    <d v="2017-04-01T00:00:00"/>
    <x v="0"/>
    <x v="6"/>
  </r>
  <r>
    <x v="98"/>
    <n v="23616"/>
    <x v="8"/>
    <d v="2017-04-01T00:00:00"/>
    <x v="0"/>
    <x v="0"/>
  </r>
  <r>
    <x v="99"/>
    <n v="26478"/>
    <x v="9"/>
    <d v="2017-04-01T00:00:00"/>
    <x v="0"/>
    <x v="1"/>
  </r>
  <r>
    <x v="100"/>
    <n v="4771"/>
    <x v="10"/>
    <d v="2017-04-01T00:00:00"/>
    <x v="0"/>
    <x v="2"/>
  </r>
  <r>
    <x v="101"/>
    <n v="9752"/>
    <x v="11"/>
    <d v="2017-04-01T00:00:00"/>
    <x v="0"/>
    <x v="3"/>
  </r>
  <r>
    <x v="102"/>
    <n v="12780"/>
    <x v="12"/>
    <d v="2017-04-01T00:00:00"/>
    <x v="0"/>
    <x v="4"/>
  </r>
  <r>
    <x v="103"/>
    <n v="17087"/>
    <x v="13"/>
    <d v="2017-04-01T00:00:00"/>
    <x v="0"/>
    <x v="5"/>
  </r>
  <r>
    <x v="104"/>
    <n v="23071"/>
    <x v="14"/>
    <d v="2017-04-01T00:00:00"/>
    <x v="0"/>
    <x v="6"/>
  </r>
  <r>
    <x v="105"/>
    <n v="1583"/>
    <x v="15"/>
    <d v="2017-04-01T00:00:00"/>
    <x v="0"/>
    <x v="0"/>
  </r>
  <r>
    <x v="106"/>
    <n v="33023"/>
    <x v="16"/>
    <d v="2017-04-01T00:00:00"/>
    <x v="0"/>
    <x v="1"/>
  </r>
  <r>
    <x v="107"/>
    <n v="29366"/>
    <x v="17"/>
    <d v="2017-04-01T00:00:00"/>
    <x v="0"/>
    <x v="2"/>
  </r>
  <r>
    <x v="108"/>
    <n v="29466"/>
    <x v="18"/>
    <d v="2017-04-01T00:00:00"/>
    <x v="0"/>
    <x v="3"/>
  </r>
  <r>
    <x v="109"/>
    <n v="35689"/>
    <x v="19"/>
    <d v="2017-04-01T00:00:00"/>
    <x v="0"/>
    <x v="4"/>
  </r>
  <r>
    <x v="110"/>
    <n v="30579"/>
    <x v="20"/>
    <d v="2017-04-01T00:00:00"/>
    <x v="0"/>
    <x v="5"/>
  </r>
  <r>
    <x v="111"/>
    <n v="20797"/>
    <x v="21"/>
    <d v="2017-04-01T00:00:00"/>
    <x v="0"/>
    <x v="6"/>
  </r>
  <r>
    <x v="112"/>
    <n v="10678"/>
    <x v="22"/>
    <d v="2017-04-01T00:00:00"/>
    <x v="0"/>
    <x v="0"/>
  </r>
  <r>
    <x v="113"/>
    <n v="31594"/>
    <x v="23"/>
    <d v="2017-04-01T00:00:00"/>
    <x v="0"/>
    <x v="1"/>
  </r>
  <r>
    <x v="114"/>
    <n v="15432"/>
    <x v="24"/>
    <d v="2017-04-01T00:00:00"/>
    <x v="0"/>
    <x v="2"/>
  </r>
  <r>
    <x v="115"/>
    <n v="39567"/>
    <x v="25"/>
    <d v="2017-04-01T00:00:00"/>
    <x v="0"/>
    <x v="3"/>
  </r>
  <r>
    <x v="116"/>
    <n v="37611"/>
    <x v="26"/>
    <d v="2017-04-01T00:00:00"/>
    <x v="0"/>
    <x v="4"/>
  </r>
  <r>
    <x v="117"/>
    <n v="29210"/>
    <x v="27"/>
    <d v="2017-04-01T00:00:00"/>
    <x v="0"/>
    <x v="5"/>
  </r>
  <r>
    <x v="118"/>
    <n v="20333"/>
    <x v="29"/>
    <d v="2017-05-01T00:00:00"/>
    <x v="0"/>
    <x v="6"/>
  </r>
  <r>
    <x v="119"/>
    <n v="6756"/>
    <x v="30"/>
    <d v="2017-05-01T00:00:00"/>
    <x v="0"/>
    <x v="0"/>
  </r>
  <r>
    <x v="120"/>
    <n v="5892"/>
    <x v="0"/>
    <d v="2017-05-01T00:00:00"/>
    <x v="0"/>
    <x v="1"/>
  </r>
  <r>
    <x v="121"/>
    <n v="13474"/>
    <x v="1"/>
    <d v="2017-05-01T00:00:00"/>
    <x v="0"/>
    <x v="2"/>
  </r>
  <r>
    <x v="122"/>
    <n v="26467"/>
    <x v="2"/>
    <d v="2017-05-01T00:00:00"/>
    <x v="0"/>
    <x v="3"/>
  </r>
  <r>
    <x v="123"/>
    <n v="17858"/>
    <x v="3"/>
    <d v="2017-05-01T00:00:00"/>
    <x v="0"/>
    <x v="4"/>
  </r>
  <r>
    <x v="124"/>
    <n v="36684"/>
    <x v="4"/>
    <d v="2017-05-01T00:00:00"/>
    <x v="0"/>
    <x v="5"/>
  </r>
  <r>
    <x v="125"/>
    <n v="25585"/>
    <x v="5"/>
    <d v="2017-05-01T00:00:00"/>
    <x v="0"/>
    <x v="6"/>
  </r>
  <r>
    <x v="126"/>
    <n v="12410"/>
    <x v="6"/>
    <d v="2017-05-01T00:00:00"/>
    <x v="0"/>
    <x v="0"/>
  </r>
  <r>
    <x v="127"/>
    <n v="11790"/>
    <x v="7"/>
    <d v="2017-05-01T00:00:00"/>
    <x v="0"/>
    <x v="1"/>
  </r>
  <r>
    <x v="128"/>
    <n v="26960"/>
    <x v="8"/>
    <d v="2017-05-01T00:00:00"/>
    <x v="0"/>
    <x v="2"/>
  </r>
  <r>
    <x v="129"/>
    <n v="17201"/>
    <x v="9"/>
    <d v="2017-05-01T00:00:00"/>
    <x v="0"/>
    <x v="3"/>
  </r>
  <r>
    <x v="130"/>
    <n v="31654"/>
    <x v="10"/>
    <d v="2017-05-01T00:00:00"/>
    <x v="0"/>
    <x v="4"/>
  </r>
  <r>
    <x v="131"/>
    <n v="27803"/>
    <x v="11"/>
    <d v="2017-05-01T00:00:00"/>
    <x v="0"/>
    <x v="5"/>
  </r>
  <r>
    <x v="132"/>
    <n v="5826"/>
    <x v="12"/>
    <d v="2017-05-01T00:00:00"/>
    <x v="0"/>
    <x v="6"/>
  </r>
  <r>
    <x v="133"/>
    <n v="7599"/>
    <x v="13"/>
    <d v="2017-05-01T00:00:00"/>
    <x v="0"/>
    <x v="0"/>
  </r>
  <r>
    <x v="134"/>
    <n v="20883"/>
    <x v="14"/>
    <d v="2017-05-01T00:00:00"/>
    <x v="0"/>
    <x v="1"/>
  </r>
  <r>
    <x v="135"/>
    <n v="31112"/>
    <x v="15"/>
    <d v="2017-05-01T00:00:00"/>
    <x v="0"/>
    <x v="2"/>
  </r>
  <r>
    <x v="136"/>
    <n v="31565"/>
    <x v="16"/>
    <d v="2017-05-01T00:00:00"/>
    <x v="0"/>
    <x v="3"/>
  </r>
  <r>
    <x v="137"/>
    <n v="12790"/>
    <x v="17"/>
    <d v="2017-05-01T00:00:00"/>
    <x v="0"/>
    <x v="4"/>
  </r>
  <r>
    <x v="138"/>
    <n v="19101"/>
    <x v="18"/>
    <d v="2017-05-01T00:00:00"/>
    <x v="0"/>
    <x v="5"/>
  </r>
  <r>
    <x v="139"/>
    <n v="33892"/>
    <x v="19"/>
    <d v="2017-05-01T00:00:00"/>
    <x v="0"/>
    <x v="6"/>
  </r>
  <r>
    <x v="140"/>
    <n v="19144"/>
    <x v="20"/>
    <d v="2017-05-01T00:00:00"/>
    <x v="0"/>
    <x v="0"/>
  </r>
  <r>
    <x v="141"/>
    <n v="18663"/>
    <x v="21"/>
    <d v="2017-05-01T00:00:00"/>
    <x v="0"/>
    <x v="1"/>
  </r>
  <r>
    <x v="142"/>
    <n v="31891"/>
    <x v="22"/>
    <d v="2017-05-01T00:00:00"/>
    <x v="0"/>
    <x v="2"/>
  </r>
  <r>
    <x v="143"/>
    <n v="18894"/>
    <x v="23"/>
    <d v="2017-05-01T00:00:00"/>
    <x v="0"/>
    <x v="3"/>
  </r>
  <r>
    <x v="144"/>
    <n v="35702"/>
    <x v="24"/>
    <d v="2017-05-01T00:00:00"/>
    <x v="0"/>
    <x v="4"/>
  </r>
  <r>
    <x v="145"/>
    <n v="35854"/>
    <x v="25"/>
    <d v="2017-05-01T00:00:00"/>
    <x v="0"/>
    <x v="5"/>
  </r>
  <r>
    <x v="146"/>
    <n v="36300"/>
    <x v="26"/>
    <d v="2017-05-01T00:00:00"/>
    <x v="0"/>
    <x v="6"/>
  </r>
  <r>
    <x v="147"/>
    <n v="4860"/>
    <x v="27"/>
    <d v="2017-05-01T00:00:00"/>
    <x v="0"/>
    <x v="0"/>
  </r>
  <r>
    <x v="148"/>
    <n v="15122"/>
    <x v="28"/>
    <d v="2017-05-01T00:00:00"/>
    <x v="0"/>
    <x v="1"/>
  </r>
  <r>
    <x v="149"/>
    <n v="26544"/>
    <x v="29"/>
    <d v="2017-06-01T00:00:00"/>
    <x v="0"/>
    <x v="2"/>
  </r>
  <r>
    <x v="150"/>
    <n v="37769"/>
    <x v="30"/>
    <d v="2017-06-01T00:00:00"/>
    <x v="0"/>
    <x v="3"/>
  </r>
  <r>
    <x v="151"/>
    <n v="9946"/>
    <x v="0"/>
    <d v="2017-06-01T00:00:00"/>
    <x v="0"/>
    <x v="4"/>
  </r>
  <r>
    <x v="152"/>
    <n v="17495"/>
    <x v="1"/>
    <d v="2017-06-01T00:00:00"/>
    <x v="0"/>
    <x v="5"/>
  </r>
  <r>
    <x v="153"/>
    <n v="36141"/>
    <x v="2"/>
    <d v="2017-06-01T00:00:00"/>
    <x v="0"/>
    <x v="6"/>
  </r>
  <r>
    <x v="154"/>
    <n v="27181"/>
    <x v="3"/>
    <d v="2017-06-01T00:00:00"/>
    <x v="0"/>
    <x v="0"/>
  </r>
  <r>
    <x v="155"/>
    <n v="35754"/>
    <x v="4"/>
    <d v="2017-06-01T00:00:00"/>
    <x v="0"/>
    <x v="1"/>
  </r>
  <r>
    <x v="156"/>
    <n v="17656"/>
    <x v="5"/>
    <d v="2017-06-01T00:00:00"/>
    <x v="0"/>
    <x v="2"/>
  </r>
  <r>
    <x v="157"/>
    <n v="9567"/>
    <x v="6"/>
    <d v="2017-06-01T00:00:00"/>
    <x v="0"/>
    <x v="3"/>
  </r>
  <r>
    <x v="158"/>
    <n v="27095"/>
    <x v="7"/>
    <d v="2017-06-01T00:00:00"/>
    <x v="0"/>
    <x v="4"/>
  </r>
  <r>
    <x v="159"/>
    <n v="13231"/>
    <x v="8"/>
    <d v="2017-06-01T00:00:00"/>
    <x v="0"/>
    <x v="5"/>
  </r>
  <r>
    <x v="160"/>
    <n v="32527"/>
    <x v="9"/>
    <d v="2017-06-01T00:00:00"/>
    <x v="0"/>
    <x v="6"/>
  </r>
  <r>
    <x v="161"/>
    <n v="7754"/>
    <x v="10"/>
    <d v="2017-06-01T00:00:00"/>
    <x v="0"/>
    <x v="0"/>
  </r>
  <r>
    <x v="162"/>
    <n v="21669"/>
    <x v="11"/>
    <d v="2017-06-01T00:00:00"/>
    <x v="0"/>
    <x v="1"/>
  </r>
  <r>
    <x v="163"/>
    <n v="34857"/>
    <x v="12"/>
    <d v="2017-06-01T00:00:00"/>
    <x v="0"/>
    <x v="2"/>
  </r>
  <r>
    <x v="164"/>
    <n v="26351"/>
    <x v="13"/>
    <d v="2017-06-01T00:00:00"/>
    <x v="0"/>
    <x v="3"/>
  </r>
  <r>
    <x v="165"/>
    <n v="13732"/>
    <x v="14"/>
    <d v="2017-06-01T00:00:00"/>
    <x v="0"/>
    <x v="4"/>
  </r>
  <r>
    <x v="166"/>
    <n v="28483"/>
    <x v="15"/>
    <d v="2017-06-01T00:00:00"/>
    <x v="0"/>
    <x v="5"/>
  </r>
  <r>
    <x v="167"/>
    <n v="2753"/>
    <x v="16"/>
    <d v="2017-06-01T00:00:00"/>
    <x v="0"/>
    <x v="6"/>
  </r>
  <r>
    <x v="168"/>
    <n v="33737"/>
    <x v="17"/>
    <d v="2017-06-01T00:00:00"/>
    <x v="0"/>
    <x v="0"/>
  </r>
  <r>
    <x v="169"/>
    <n v="12828"/>
    <x v="18"/>
    <d v="2017-06-01T00:00:00"/>
    <x v="0"/>
    <x v="1"/>
  </r>
  <r>
    <x v="170"/>
    <n v="30265"/>
    <x v="19"/>
    <d v="2017-06-01T00:00:00"/>
    <x v="0"/>
    <x v="2"/>
  </r>
  <r>
    <x v="171"/>
    <n v="30585"/>
    <x v="20"/>
    <d v="2017-06-01T00:00:00"/>
    <x v="0"/>
    <x v="3"/>
  </r>
  <r>
    <x v="172"/>
    <n v="37280"/>
    <x v="21"/>
    <d v="2017-06-01T00:00:00"/>
    <x v="0"/>
    <x v="4"/>
  </r>
  <r>
    <x v="173"/>
    <n v="11462"/>
    <x v="22"/>
    <d v="2017-06-01T00:00:00"/>
    <x v="0"/>
    <x v="5"/>
  </r>
  <r>
    <x v="174"/>
    <n v="4883"/>
    <x v="23"/>
    <d v="2017-06-01T00:00:00"/>
    <x v="0"/>
    <x v="6"/>
  </r>
  <r>
    <x v="175"/>
    <n v="39858"/>
    <x v="24"/>
    <d v="2017-06-01T00:00:00"/>
    <x v="0"/>
    <x v="0"/>
  </r>
  <r>
    <x v="176"/>
    <n v="21946"/>
    <x v="25"/>
    <d v="2017-06-01T00:00:00"/>
    <x v="0"/>
    <x v="1"/>
  </r>
  <r>
    <x v="177"/>
    <n v="10204"/>
    <x v="26"/>
    <d v="2017-06-01T00:00:00"/>
    <x v="0"/>
    <x v="2"/>
  </r>
  <r>
    <x v="178"/>
    <n v="23445"/>
    <x v="27"/>
    <d v="2017-06-01T00:00:00"/>
    <x v="0"/>
    <x v="3"/>
  </r>
  <r>
    <x v="179"/>
    <n v="11428"/>
    <x v="29"/>
    <d v="2017-07-01T00:00:00"/>
    <x v="0"/>
    <x v="4"/>
  </r>
  <r>
    <x v="180"/>
    <n v="11150"/>
    <x v="30"/>
    <d v="2017-07-01T00:00:00"/>
    <x v="0"/>
    <x v="5"/>
  </r>
  <r>
    <x v="181"/>
    <n v="15056"/>
    <x v="0"/>
    <d v="2017-07-01T00:00:00"/>
    <x v="0"/>
    <x v="6"/>
  </r>
  <r>
    <x v="182"/>
    <n v="2925"/>
    <x v="1"/>
    <d v="2017-07-01T00:00:00"/>
    <x v="0"/>
    <x v="0"/>
  </r>
  <r>
    <x v="183"/>
    <n v="6970"/>
    <x v="2"/>
    <d v="2017-07-01T00:00:00"/>
    <x v="0"/>
    <x v="1"/>
  </r>
  <r>
    <x v="184"/>
    <n v="9089"/>
    <x v="3"/>
    <d v="2017-07-01T00:00:00"/>
    <x v="0"/>
    <x v="2"/>
  </r>
  <r>
    <x v="185"/>
    <n v="35096"/>
    <x v="4"/>
    <d v="2017-07-01T00:00:00"/>
    <x v="0"/>
    <x v="3"/>
  </r>
  <r>
    <x v="186"/>
    <n v="5789"/>
    <x v="5"/>
    <d v="2017-07-01T00:00:00"/>
    <x v="0"/>
    <x v="4"/>
  </r>
  <r>
    <x v="187"/>
    <n v="33555"/>
    <x v="6"/>
    <d v="2017-07-01T00:00:00"/>
    <x v="0"/>
    <x v="5"/>
  </r>
  <r>
    <x v="188"/>
    <n v="8275"/>
    <x v="7"/>
    <d v="2017-07-01T00:00:00"/>
    <x v="0"/>
    <x v="6"/>
  </r>
  <r>
    <x v="189"/>
    <n v="28500"/>
    <x v="8"/>
    <d v="2017-07-01T00:00:00"/>
    <x v="0"/>
    <x v="0"/>
  </r>
  <r>
    <x v="190"/>
    <n v="17076"/>
    <x v="9"/>
    <d v="2017-07-01T00:00:00"/>
    <x v="0"/>
    <x v="1"/>
  </r>
  <r>
    <x v="191"/>
    <n v="16906"/>
    <x v="10"/>
    <d v="2017-07-01T00:00:00"/>
    <x v="0"/>
    <x v="2"/>
  </r>
  <r>
    <x v="192"/>
    <n v="6970"/>
    <x v="11"/>
    <d v="2017-07-01T00:00:00"/>
    <x v="0"/>
    <x v="3"/>
  </r>
  <r>
    <x v="193"/>
    <n v="23213"/>
    <x v="12"/>
    <d v="2017-07-01T00:00:00"/>
    <x v="0"/>
    <x v="4"/>
  </r>
  <r>
    <x v="194"/>
    <n v="38472"/>
    <x v="13"/>
    <d v="2017-07-01T00:00:00"/>
    <x v="0"/>
    <x v="5"/>
  </r>
  <r>
    <x v="195"/>
    <n v="27653"/>
    <x v="14"/>
    <d v="2017-07-01T00:00:00"/>
    <x v="0"/>
    <x v="6"/>
  </r>
  <r>
    <x v="196"/>
    <n v="39217"/>
    <x v="15"/>
    <d v="2017-07-01T00:00:00"/>
    <x v="0"/>
    <x v="0"/>
  </r>
  <r>
    <x v="197"/>
    <n v="10532"/>
    <x v="16"/>
    <d v="2017-07-01T00:00:00"/>
    <x v="0"/>
    <x v="1"/>
  </r>
  <r>
    <x v="198"/>
    <n v="32587"/>
    <x v="17"/>
    <d v="2017-07-01T00:00:00"/>
    <x v="0"/>
    <x v="2"/>
  </r>
  <r>
    <x v="199"/>
    <n v="36656"/>
    <x v="18"/>
    <d v="2017-07-01T00:00:00"/>
    <x v="0"/>
    <x v="3"/>
  </r>
  <r>
    <x v="200"/>
    <n v="16533"/>
    <x v="19"/>
    <d v="2017-07-01T00:00:00"/>
    <x v="0"/>
    <x v="4"/>
  </r>
  <r>
    <x v="201"/>
    <n v="24483"/>
    <x v="20"/>
    <d v="2017-07-01T00:00:00"/>
    <x v="0"/>
    <x v="5"/>
  </r>
  <r>
    <x v="202"/>
    <n v="28266"/>
    <x v="21"/>
    <d v="2017-07-01T00:00:00"/>
    <x v="0"/>
    <x v="6"/>
  </r>
  <r>
    <x v="203"/>
    <n v="9412"/>
    <x v="22"/>
    <d v="2017-07-01T00:00:00"/>
    <x v="0"/>
    <x v="0"/>
  </r>
  <r>
    <x v="204"/>
    <n v="10471"/>
    <x v="23"/>
    <d v="2017-07-01T00:00:00"/>
    <x v="0"/>
    <x v="1"/>
  </r>
  <r>
    <x v="205"/>
    <n v="36202"/>
    <x v="24"/>
    <d v="2017-07-01T00:00:00"/>
    <x v="0"/>
    <x v="2"/>
  </r>
  <r>
    <x v="206"/>
    <n v="9496"/>
    <x v="25"/>
    <d v="2017-07-01T00:00:00"/>
    <x v="0"/>
    <x v="3"/>
  </r>
  <r>
    <x v="207"/>
    <n v="35478"/>
    <x v="26"/>
    <d v="2017-07-01T00:00:00"/>
    <x v="0"/>
    <x v="4"/>
  </r>
  <r>
    <x v="208"/>
    <n v="8111"/>
    <x v="27"/>
    <d v="2017-07-01T00:00:00"/>
    <x v="0"/>
    <x v="5"/>
  </r>
  <r>
    <x v="209"/>
    <n v="28232"/>
    <x v="28"/>
    <d v="2017-07-01T00:00:00"/>
    <x v="0"/>
    <x v="6"/>
  </r>
  <r>
    <x v="210"/>
    <n v="23371"/>
    <x v="29"/>
    <d v="2017-08-01T00:00:00"/>
    <x v="0"/>
    <x v="0"/>
  </r>
  <r>
    <x v="211"/>
    <n v="38529"/>
    <x v="30"/>
    <d v="2017-08-01T00:00:00"/>
    <x v="0"/>
    <x v="1"/>
  </r>
  <r>
    <x v="212"/>
    <n v="16432"/>
    <x v="0"/>
    <d v="2017-08-01T00:00:00"/>
    <x v="0"/>
    <x v="2"/>
  </r>
  <r>
    <x v="213"/>
    <n v="25511"/>
    <x v="1"/>
    <d v="2017-08-01T00:00:00"/>
    <x v="0"/>
    <x v="3"/>
  </r>
  <r>
    <x v="214"/>
    <n v="21652"/>
    <x v="2"/>
    <d v="2017-08-01T00:00:00"/>
    <x v="0"/>
    <x v="4"/>
  </r>
  <r>
    <x v="215"/>
    <n v="36989"/>
    <x v="3"/>
    <d v="2017-08-01T00:00:00"/>
    <x v="0"/>
    <x v="5"/>
  </r>
  <r>
    <x v="216"/>
    <n v="31160"/>
    <x v="4"/>
    <d v="2017-08-01T00:00:00"/>
    <x v="0"/>
    <x v="6"/>
  </r>
  <r>
    <x v="217"/>
    <n v="32685"/>
    <x v="5"/>
    <d v="2017-08-01T00:00:00"/>
    <x v="0"/>
    <x v="0"/>
  </r>
  <r>
    <x v="218"/>
    <n v="10544"/>
    <x v="6"/>
    <d v="2017-08-01T00:00:00"/>
    <x v="0"/>
    <x v="1"/>
  </r>
  <r>
    <x v="219"/>
    <n v="30974"/>
    <x v="7"/>
    <d v="2017-08-01T00:00:00"/>
    <x v="0"/>
    <x v="2"/>
  </r>
  <r>
    <x v="220"/>
    <n v="23834"/>
    <x v="8"/>
    <d v="2017-08-01T00:00:00"/>
    <x v="0"/>
    <x v="3"/>
  </r>
  <r>
    <x v="221"/>
    <n v="25678"/>
    <x v="9"/>
    <d v="2017-08-01T00:00:00"/>
    <x v="0"/>
    <x v="4"/>
  </r>
  <r>
    <x v="222"/>
    <n v="23809"/>
    <x v="10"/>
    <d v="2017-08-01T00:00:00"/>
    <x v="0"/>
    <x v="5"/>
  </r>
  <r>
    <x v="223"/>
    <n v="12689"/>
    <x v="11"/>
    <d v="2017-08-01T00:00:00"/>
    <x v="0"/>
    <x v="6"/>
  </r>
  <r>
    <x v="224"/>
    <n v="3983"/>
    <x v="12"/>
    <d v="2017-08-01T00:00:00"/>
    <x v="0"/>
    <x v="0"/>
  </r>
  <r>
    <x v="225"/>
    <n v="39752"/>
    <x v="13"/>
    <d v="2017-08-01T00:00:00"/>
    <x v="0"/>
    <x v="1"/>
  </r>
  <r>
    <x v="226"/>
    <n v="8318"/>
    <x v="14"/>
    <d v="2017-08-01T00:00:00"/>
    <x v="0"/>
    <x v="2"/>
  </r>
  <r>
    <x v="227"/>
    <n v="1015"/>
    <x v="15"/>
    <d v="2017-08-01T00:00:00"/>
    <x v="0"/>
    <x v="3"/>
  </r>
  <r>
    <x v="228"/>
    <n v="36340"/>
    <x v="16"/>
    <d v="2017-08-01T00:00:00"/>
    <x v="0"/>
    <x v="4"/>
  </r>
  <r>
    <x v="229"/>
    <n v="24475"/>
    <x v="17"/>
    <d v="2017-08-01T00:00:00"/>
    <x v="0"/>
    <x v="5"/>
  </r>
  <r>
    <x v="230"/>
    <n v="2518"/>
    <x v="18"/>
    <d v="2017-08-01T00:00:00"/>
    <x v="0"/>
    <x v="6"/>
  </r>
  <r>
    <x v="231"/>
    <n v="35657"/>
    <x v="19"/>
    <d v="2017-08-01T00:00:00"/>
    <x v="0"/>
    <x v="0"/>
  </r>
  <r>
    <x v="232"/>
    <n v="32898"/>
    <x v="20"/>
    <d v="2017-08-01T00:00:00"/>
    <x v="0"/>
    <x v="1"/>
  </r>
  <r>
    <x v="233"/>
    <n v="27653"/>
    <x v="21"/>
    <d v="2017-08-01T00:00:00"/>
    <x v="0"/>
    <x v="2"/>
  </r>
  <r>
    <x v="234"/>
    <n v="37365"/>
    <x v="22"/>
    <d v="2017-08-01T00:00:00"/>
    <x v="0"/>
    <x v="3"/>
  </r>
  <r>
    <x v="235"/>
    <n v="29232"/>
    <x v="23"/>
    <d v="2017-08-01T00:00:00"/>
    <x v="0"/>
    <x v="4"/>
  </r>
  <r>
    <x v="236"/>
    <n v="35699"/>
    <x v="24"/>
    <d v="2017-08-01T00:00:00"/>
    <x v="0"/>
    <x v="5"/>
  </r>
  <r>
    <x v="237"/>
    <n v="11958"/>
    <x v="25"/>
    <d v="2017-08-01T00:00:00"/>
    <x v="0"/>
    <x v="6"/>
  </r>
  <r>
    <x v="238"/>
    <n v="19862"/>
    <x v="26"/>
    <d v="2017-08-01T00:00:00"/>
    <x v="0"/>
    <x v="0"/>
  </r>
  <r>
    <x v="239"/>
    <n v="3284"/>
    <x v="27"/>
    <d v="2017-08-01T00:00:00"/>
    <x v="0"/>
    <x v="1"/>
  </r>
  <r>
    <x v="240"/>
    <n v="33284"/>
    <x v="28"/>
    <d v="2017-08-01T00:00:00"/>
    <x v="0"/>
    <x v="2"/>
  </r>
  <r>
    <x v="241"/>
    <n v="36703"/>
    <x v="29"/>
    <d v="2017-09-01T00:00:00"/>
    <x v="0"/>
    <x v="3"/>
  </r>
  <r>
    <x v="242"/>
    <n v="4763"/>
    <x v="30"/>
    <d v="2017-09-01T00:00:00"/>
    <x v="0"/>
    <x v="4"/>
  </r>
  <r>
    <x v="243"/>
    <n v="19982"/>
    <x v="0"/>
    <d v="2017-09-01T00:00:00"/>
    <x v="0"/>
    <x v="5"/>
  </r>
  <r>
    <x v="244"/>
    <n v="29809"/>
    <x v="1"/>
    <d v="2017-09-01T00:00:00"/>
    <x v="0"/>
    <x v="6"/>
  </r>
  <r>
    <x v="245"/>
    <n v="36281"/>
    <x v="2"/>
    <d v="2017-09-01T00:00:00"/>
    <x v="0"/>
    <x v="0"/>
  </r>
  <r>
    <x v="246"/>
    <n v="29762"/>
    <x v="3"/>
    <d v="2017-09-01T00:00:00"/>
    <x v="0"/>
    <x v="1"/>
  </r>
  <r>
    <x v="247"/>
    <n v="32438"/>
    <x v="4"/>
    <d v="2017-09-01T00:00:00"/>
    <x v="0"/>
    <x v="2"/>
  </r>
  <r>
    <x v="248"/>
    <n v="12650"/>
    <x v="5"/>
    <d v="2017-09-01T00:00:00"/>
    <x v="0"/>
    <x v="3"/>
  </r>
  <r>
    <x v="249"/>
    <n v="29461"/>
    <x v="6"/>
    <d v="2017-09-01T00:00:00"/>
    <x v="0"/>
    <x v="4"/>
  </r>
  <r>
    <x v="250"/>
    <n v="33293"/>
    <x v="7"/>
    <d v="2017-09-01T00:00:00"/>
    <x v="0"/>
    <x v="5"/>
  </r>
  <r>
    <x v="251"/>
    <n v="24508"/>
    <x v="8"/>
    <d v="2017-09-01T00:00:00"/>
    <x v="0"/>
    <x v="6"/>
  </r>
  <r>
    <x v="252"/>
    <n v="38668"/>
    <x v="9"/>
    <d v="2017-09-01T00:00:00"/>
    <x v="0"/>
    <x v="0"/>
  </r>
  <r>
    <x v="253"/>
    <n v="26767"/>
    <x v="10"/>
    <d v="2017-09-01T00:00:00"/>
    <x v="0"/>
    <x v="1"/>
  </r>
  <r>
    <x v="254"/>
    <n v="11107"/>
    <x v="11"/>
    <d v="2017-09-01T00:00:00"/>
    <x v="0"/>
    <x v="2"/>
  </r>
  <r>
    <x v="255"/>
    <n v="27262"/>
    <x v="12"/>
    <d v="2017-09-01T00:00:00"/>
    <x v="0"/>
    <x v="3"/>
  </r>
  <r>
    <x v="256"/>
    <n v="10389"/>
    <x v="13"/>
    <d v="2017-09-01T00:00:00"/>
    <x v="0"/>
    <x v="4"/>
  </r>
  <r>
    <x v="257"/>
    <n v="30303"/>
    <x v="14"/>
    <d v="2017-09-01T00:00:00"/>
    <x v="0"/>
    <x v="5"/>
  </r>
  <r>
    <x v="258"/>
    <n v="10712"/>
    <x v="15"/>
    <d v="2017-09-01T00:00:00"/>
    <x v="0"/>
    <x v="6"/>
  </r>
  <r>
    <x v="259"/>
    <n v="36051"/>
    <x v="16"/>
    <d v="2017-09-01T00:00:00"/>
    <x v="0"/>
    <x v="0"/>
  </r>
  <r>
    <x v="260"/>
    <n v="36979"/>
    <x v="17"/>
    <d v="2017-09-01T00:00:00"/>
    <x v="0"/>
    <x v="1"/>
  </r>
  <r>
    <x v="261"/>
    <n v="19483"/>
    <x v="18"/>
    <d v="2017-09-01T00:00:00"/>
    <x v="0"/>
    <x v="2"/>
  </r>
  <r>
    <x v="262"/>
    <n v="4013"/>
    <x v="19"/>
    <d v="2017-09-01T00:00:00"/>
    <x v="0"/>
    <x v="3"/>
  </r>
  <r>
    <x v="263"/>
    <n v="27592"/>
    <x v="20"/>
    <d v="2017-09-01T00:00:00"/>
    <x v="0"/>
    <x v="4"/>
  </r>
  <r>
    <x v="264"/>
    <n v="6900"/>
    <x v="21"/>
    <d v="2017-09-01T00:00:00"/>
    <x v="0"/>
    <x v="5"/>
  </r>
  <r>
    <x v="265"/>
    <n v="39766"/>
    <x v="22"/>
    <d v="2017-09-01T00:00:00"/>
    <x v="0"/>
    <x v="6"/>
  </r>
  <r>
    <x v="266"/>
    <n v="9418"/>
    <x v="23"/>
    <d v="2017-09-01T00:00:00"/>
    <x v="0"/>
    <x v="0"/>
  </r>
  <r>
    <x v="267"/>
    <n v="31400"/>
    <x v="24"/>
    <d v="2017-09-01T00:00:00"/>
    <x v="0"/>
    <x v="1"/>
  </r>
  <r>
    <x v="268"/>
    <n v="14608"/>
    <x v="25"/>
    <d v="2017-09-01T00:00:00"/>
    <x v="0"/>
    <x v="2"/>
  </r>
  <r>
    <x v="269"/>
    <n v="35614"/>
    <x v="26"/>
    <d v="2017-09-01T00:00:00"/>
    <x v="0"/>
    <x v="3"/>
  </r>
  <r>
    <x v="270"/>
    <n v="27277"/>
    <x v="27"/>
    <d v="2017-09-01T00:00:00"/>
    <x v="0"/>
    <x v="4"/>
  </r>
  <r>
    <x v="271"/>
    <n v="18579"/>
    <x v="29"/>
    <d v="2017-10-01T00:00:00"/>
    <x v="0"/>
    <x v="5"/>
  </r>
  <r>
    <x v="272"/>
    <n v="36304"/>
    <x v="30"/>
    <d v="2017-10-01T00:00:00"/>
    <x v="0"/>
    <x v="6"/>
  </r>
  <r>
    <x v="273"/>
    <n v="27499"/>
    <x v="0"/>
    <d v="2017-10-01T00:00:00"/>
    <x v="0"/>
    <x v="0"/>
  </r>
  <r>
    <x v="274"/>
    <n v="24814"/>
    <x v="1"/>
    <d v="2017-10-01T00:00:00"/>
    <x v="0"/>
    <x v="1"/>
  </r>
  <r>
    <x v="275"/>
    <n v="12033"/>
    <x v="2"/>
    <d v="2017-10-01T00:00:00"/>
    <x v="0"/>
    <x v="2"/>
  </r>
  <r>
    <x v="276"/>
    <n v="25139"/>
    <x v="3"/>
    <d v="2017-10-01T00:00:00"/>
    <x v="0"/>
    <x v="3"/>
  </r>
  <r>
    <x v="277"/>
    <n v="21840"/>
    <x v="4"/>
    <d v="2017-10-01T00:00:00"/>
    <x v="0"/>
    <x v="4"/>
  </r>
  <r>
    <x v="278"/>
    <n v="5965"/>
    <x v="5"/>
    <d v="2017-10-01T00:00:00"/>
    <x v="0"/>
    <x v="5"/>
  </r>
  <r>
    <x v="279"/>
    <n v="29596"/>
    <x v="6"/>
    <d v="2017-10-01T00:00:00"/>
    <x v="0"/>
    <x v="6"/>
  </r>
  <r>
    <x v="280"/>
    <n v="7205"/>
    <x v="7"/>
    <d v="2017-10-01T00:00:00"/>
    <x v="0"/>
    <x v="0"/>
  </r>
  <r>
    <x v="281"/>
    <n v="23958"/>
    <x v="8"/>
    <d v="2017-10-01T00:00:00"/>
    <x v="0"/>
    <x v="1"/>
  </r>
  <r>
    <x v="282"/>
    <n v="2453"/>
    <x v="9"/>
    <d v="2017-10-01T00:00:00"/>
    <x v="0"/>
    <x v="2"/>
  </r>
  <r>
    <x v="283"/>
    <n v="16342"/>
    <x v="10"/>
    <d v="2017-10-01T00:00:00"/>
    <x v="0"/>
    <x v="3"/>
  </r>
  <r>
    <x v="284"/>
    <n v="15635"/>
    <x v="11"/>
    <d v="2017-10-01T00:00:00"/>
    <x v="0"/>
    <x v="4"/>
  </r>
  <r>
    <x v="285"/>
    <n v="25468"/>
    <x v="12"/>
    <d v="2017-10-01T00:00:00"/>
    <x v="0"/>
    <x v="5"/>
  </r>
  <r>
    <x v="286"/>
    <n v="23960"/>
    <x v="13"/>
    <d v="2017-10-01T00:00:00"/>
    <x v="0"/>
    <x v="6"/>
  </r>
  <r>
    <x v="287"/>
    <n v="36773"/>
    <x v="14"/>
    <d v="2017-10-01T00:00:00"/>
    <x v="0"/>
    <x v="0"/>
  </r>
  <r>
    <x v="288"/>
    <n v="6341"/>
    <x v="15"/>
    <d v="2017-10-01T00:00:00"/>
    <x v="0"/>
    <x v="1"/>
  </r>
  <r>
    <x v="289"/>
    <n v="6823"/>
    <x v="16"/>
    <d v="2017-10-01T00:00:00"/>
    <x v="0"/>
    <x v="2"/>
  </r>
  <r>
    <x v="290"/>
    <n v="15004"/>
    <x v="17"/>
    <d v="2017-10-01T00:00:00"/>
    <x v="0"/>
    <x v="3"/>
  </r>
  <r>
    <x v="291"/>
    <n v="39094"/>
    <x v="18"/>
    <d v="2017-10-01T00:00:00"/>
    <x v="0"/>
    <x v="4"/>
  </r>
  <r>
    <x v="292"/>
    <n v="17686"/>
    <x v="19"/>
    <d v="2017-10-01T00:00:00"/>
    <x v="0"/>
    <x v="5"/>
  </r>
  <r>
    <x v="293"/>
    <n v="20581"/>
    <x v="20"/>
    <d v="2017-10-01T00:00:00"/>
    <x v="0"/>
    <x v="6"/>
  </r>
  <r>
    <x v="294"/>
    <n v="26216"/>
    <x v="21"/>
    <d v="2017-10-01T00:00:00"/>
    <x v="0"/>
    <x v="0"/>
  </r>
  <r>
    <x v="295"/>
    <n v="34856"/>
    <x v="22"/>
    <d v="2017-10-01T00:00:00"/>
    <x v="0"/>
    <x v="1"/>
  </r>
  <r>
    <x v="296"/>
    <n v="3067"/>
    <x v="23"/>
    <d v="2017-10-01T00:00:00"/>
    <x v="0"/>
    <x v="2"/>
  </r>
  <r>
    <x v="297"/>
    <n v="31922"/>
    <x v="24"/>
    <d v="2017-10-01T00:00:00"/>
    <x v="0"/>
    <x v="3"/>
  </r>
  <r>
    <x v="298"/>
    <n v="8101"/>
    <x v="25"/>
    <d v="2017-10-01T00:00:00"/>
    <x v="0"/>
    <x v="4"/>
  </r>
  <r>
    <x v="299"/>
    <n v="21414"/>
    <x v="26"/>
    <d v="2017-10-01T00:00:00"/>
    <x v="0"/>
    <x v="5"/>
  </r>
  <r>
    <x v="300"/>
    <n v="13584"/>
    <x v="27"/>
    <d v="2017-10-01T00:00:00"/>
    <x v="0"/>
    <x v="6"/>
  </r>
  <r>
    <x v="301"/>
    <n v="21554"/>
    <x v="28"/>
    <d v="2017-10-01T00:00:00"/>
    <x v="0"/>
    <x v="0"/>
  </r>
  <r>
    <x v="302"/>
    <n v="9106"/>
    <x v="29"/>
    <d v="2017-11-01T00:00:00"/>
    <x v="0"/>
    <x v="1"/>
  </r>
  <r>
    <x v="303"/>
    <n v="3486"/>
    <x v="30"/>
    <d v="2017-11-01T00:00:00"/>
    <x v="0"/>
    <x v="2"/>
  </r>
  <r>
    <x v="304"/>
    <n v="12126"/>
    <x v="0"/>
    <d v="2017-11-01T00:00:00"/>
    <x v="0"/>
    <x v="3"/>
  </r>
  <r>
    <x v="305"/>
    <n v="33324"/>
    <x v="1"/>
    <d v="2017-11-01T00:00:00"/>
    <x v="0"/>
    <x v="4"/>
  </r>
  <r>
    <x v="306"/>
    <n v="19804"/>
    <x v="2"/>
    <d v="2017-11-01T00:00:00"/>
    <x v="0"/>
    <x v="5"/>
  </r>
  <r>
    <x v="307"/>
    <n v="28435"/>
    <x v="3"/>
    <d v="2017-11-01T00:00:00"/>
    <x v="0"/>
    <x v="6"/>
  </r>
  <r>
    <x v="308"/>
    <n v="9941"/>
    <x v="4"/>
    <d v="2017-11-01T00:00:00"/>
    <x v="0"/>
    <x v="0"/>
  </r>
  <r>
    <x v="309"/>
    <n v="6982"/>
    <x v="5"/>
    <d v="2017-11-01T00:00:00"/>
    <x v="0"/>
    <x v="1"/>
  </r>
  <r>
    <x v="310"/>
    <n v="3796"/>
    <x v="6"/>
    <d v="2017-11-01T00:00:00"/>
    <x v="0"/>
    <x v="2"/>
  </r>
  <r>
    <x v="311"/>
    <n v="26988"/>
    <x v="7"/>
    <d v="2017-11-01T00:00:00"/>
    <x v="0"/>
    <x v="3"/>
  </r>
  <r>
    <x v="312"/>
    <n v="26320"/>
    <x v="8"/>
    <d v="2017-11-01T00:00:00"/>
    <x v="0"/>
    <x v="4"/>
  </r>
  <r>
    <x v="313"/>
    <n v="35408"/>
    <x v="9"/>
    <d v="2017-11-01T00:00:00"/>
    <x v="0"/>
    <x v="5"/>
  </r>
  <r>
    <x v="314"/>
    <n v="1955"/>
    <x v="10"/>
    <d v="2017-11-01T00:00:00"/>
    <x v="0"/>
    <x v="6"/>
  </r>
  <r>
    <x v="315"/>
    <n v="1017"/>
    <x v="11"/>
    <d v="2017-11-01T00:00:00"/>
    <x v="0"/>
    <x v="0"/>
  </r>
  <r>
    <x v="316"/>
    <n v="27498"/>
    <x v="12"/>
    <d v="2017-11-01T00:00:00"/>
    <x v="0"/>
    <x v="1"/>
  </r>
  <r>
    <x v="317"/>
    <n v="28375"/>
    <x v="13"/>
    <d v="2017-11-01T00:00:00"/>
    <x v="0"/>
    <x v="2"/>
  </r>
  <r>
    <x v="318"/>
    <n v="7624"/>
    <x v="14"/>
    <d v="2017-11-01T00:00:00"/>
    <x v="0"/>
    <x v="3"/>
  </r>
  <r>
    <x v="319"/>
    <n v="16547"/>
    <x v="15"/>
    <d v="2017-11-01T00:00:00"/>
    <x v="0"/>
    <x v="4"/>
  </r>
  <r>
    <x v="320"/>
    <n v="35311"/>
    <x v="16"/>
    <d v="2017-11-01T00:00:00"/>
    <x v="0"/>
    <x v="5"/>
  </r>
  <r>
    <x v="321"/>
    <n v="28155"/>
    <x v="17"/>
    <d v="2017-11-01T00:00:00"/>
    <x v="0"/>
    <x v="6"/>
  </r>
  <r>
    <x v="322"/>
    <n v="20810"/>
    <x v="18"/>
    <d v="2017-11-01T00:00:00"/>
    <x v="0"/>
    <x v="0"/>
  </r>
  <r>
    <x v="323"/>
    <n v="2979"/>
    <x v="19"/>
    <d v="2017-11-01T00:00:00"/>
    <x v="0"/>
    <x v="1"/>
  </r>
  <r>
    <x v="324"/>
    <n v="5973"/>
    <x v="20"/>
    <d v="2017-11-01T00:00:00"/>
    <x v="0"/>
    <x v="2"/>
  </r>
  <r>
    <x v="325"/>
    <n v="23132"/>
    <x v="21"/>
    <d v="2017-11-01T00:00:00"/>
    <x v="0"/>
    <x v="3"/>
  </r>
  <r>
    <x v="326"/>
    <n v="7217"/>
    <x v="22"/>
    <d v="2017-11-01T00:00:00"/>
    <x v="0"/>
    <x v="4"/>
  </r>
  <r>
    <x v="327"/>
    <n v="8389"/>
    <x v="23"/>
    <d v="2017-11-01T00:00:00"/>
    <x v="0"/>
    <x v="5"/>
  </r>
  <r>
    <x v="328"/>
    <n v="39032"/>
    <x v="24"/>
    <d v="2017-11-01T00:00:00"/>
    <x v="0"/>
    <x v="6"/>
  </r>
  <r>
    <x v="329"/>
    <n v="8004"/>
    <x v="25"/>
    <d v="2017-11-01T00:00:00"/>
    <x v="0"/>
    <x v="0"/>
  </r>
  <r>
    <x v="330"/>
    <n v="32971"/>
    <x v="26"/>
    <d v="2017-11-01T00:00:00"/>
    <x v="0"/>
    <x v="1"/>
  </r>
  <r>
    <x v="331"/>
    <n v="2779"/>
    <x v="27"/>
    <d v="2017-11-01T00:00:00"/>
    <x v="0"/>
    <x v="2"/>
  </r>
  <r>
    <x v="332"/>
    <n v="7023"/>
    <x v="29"/>
    <d v="2017-12-01T00:00:00"/>
    <x v="0"/>
    <x v="3"/>
  </r>
  <r>
    <x v="333"/>
    <n v="27867"/>
    <x v="30"/>
    <d v="2017-12-01T00:00:00"/>
    <x v="0"/>
    <x v="4"/>
  </r>
  <r>
    <x v="334"/>
    <n v="10762"/>
    <x v="0"/>
    <d v="2017-12-01T00:00:00"/>
    <x v="0"/>
    <x v="5"/>
  </r>
  <r>
    <x v="335"/>
    <n v="8921"/>
    <x v="1"/>
    <d v="2017-12-01T00:00:00"/>
    <x v="0"/>
    <x v="6"/>
  </r>
  <r>
    <x v="336"/>
    <n v="15828"/>
    <x v="2"/>
    <d v="2017-12-01T00:00:00"/>
    <x v="0"/>
    <x v="0"/>
  </r>
  <r>
    <x v="337"/>
    <n v="12815"/>
    <x v="3"/>
    <d v="2017-12-01T00:00:00"/>
    <x v="0"/>
    <x v="1"/>
  </r>
  <r>
    <x v="338"/>
    <n v="33063"/>
    <x v="4"/>
    <d v="2017-12-01T00:00:00"/>
    <x v="0"/>
    <x v="2"/>
  </r>
  <r>
    <x v="339"/>
    <n v="32360"/>
    <x v="5"/>
    <d v="2017-12-01T00:00:00"/>
    <x v="0"/>
    <x v="3"/>
  </r>
  <r>
    <x v="340"/>
    <n v="39448"/>
    <x v="6"/>
    <d v="2017-12-01T00:00:00"/>
    <x v="0"/>
    <x v="4"/>
  </r>
  <r>
    <x v="341"/>
    <n v="11552"/>
    <x v="7"/>
    <d v="2017-12-01T00:00:00"/>
    <x v="0"/>
    <x v="5"/>
  </r>
  <r>
    <x v="342"/>
    <n v="30988"/>
    <x v="8"/>
    <d v="2017-12-01T00:00:00"/>
    <x v="0"/>
    <x v="6"/>
  </r>
  <r>
    <x v="343"/>
    <n v="23814"/>
    <x v="9"/>
    <d v="2017-12-01T00:00:00"/>
    <x v="0"/>
    <x v="0"/>
  </r>
  <r>
    <x v="344"/>
    <n v="2793"/>
    <x v="10"/>
    <d v="2017-12-01T00:00:00"/>
    <x v="0"/>
    <x v="1"/>
  </r>
  <r>
    <x v="345"/>
    <n v="23348"/>
    <x v="11"/>
    <d v="2017-12-01T00:00:00"/>
    <x v="0"/>
    <x v="2"/>
  </r>
  <r>
    <x v="346"/>
    <n v="10525"/>
    <x v="12"/>
    <d v="2017-12-01T00:00:00"/>
    <x v="0"/>
    <x v="3"/>
  </r>
  <r>
    <x v="347"/>
    <n v="8360"/>
    <x v="13"/>
    <d v="2017-12-01T00:00:00"/>
    <x v="0"/>
    <x v="4"/>
  </r>
  <r>
    <x v="348"/>
    <n v="21689"/>
    <x v="14"/>
    <d v="2017-12-01T00:00:00"/>
    <x v="0"/>
    <x v="5"/>
  </r>
  <r>
    <x v="349"/>
    <n v="18386"/>
    <x v="15"/>
    <d v="2017-12-01T00:00:00"/>
    <x v="0"/>
    <x v="6"/>
  </r>
  <r>
    <x v="350"/>
    <n v="2995"/>
    <x v="16"/>
    <d v="2017-12-01T00:00:00"/>
    <x v="0"/>
    <x v="0"/>
  </r>
  <r>
    <x v="351"/>
    <n v="35061"/>
    <x v="17"/>
    <d v="2017-12-01T00:00:00"/>
    <x v="0"/>
    <x v="1"/>
  </r>
  <r>
    <x v="352"/>
    <n v="33370"/>
    <x v="18"/>
    <d v="2017-12-01T00:00:00"/>
    <x v="0"/>
    <x v="2"/>
  </r>
  <r>
    <x v="353"/>
    <n v="35949"/>
    <x v="19"/>
    <d v="2017-12-01T00:00:00"/>
    <x v="0"/>
    <x v="3"/>
  </r>
  <r>
    <x v="354"/>
    <n v="35318"/>
    <x v="20"/>
    <d v="2017-12-01T00:00:00"/>
    <x v="0"/>
    <x v="4"/>
  </r>
  <r>
    <x v="355"/>
    <n v="38101"/>
    <x v="21"/>
    <d v="2017-12-01T00:00:00"/>
    <x v="0"/>
    <x v="5"/>
  </r>
  <r>
    <x v="356"/>
    <n v="5769"/>
    <x v="22"/>
    <d v="2017-12-01T00:00:00"/>
    <x v="0"/>
    <x v="6"/>
  </r>
  <r>
    <x v="357"/>
    <n v="37937"/>
    <x v="23"/>
    <d v="2017-12-01T00:00:00"/>
    <x v="0"/>
    <x v="0"/>
  </r>
  <r>
    <x v="358"/>
    <n v="20565"/>
    <x v="24"/>
    <d v="2017-12-01T00:00:00"/>
    <x v="0"/>
    <x v="1"/>
  </r>
  <r>
    <x v="359"/>
    <n v="26239"/>
    <x v="25"/>
    <d v="2017-12-01T00:00:00"/>
    <x v="0"/>
    <x v="2"/>
  </r>
  <r>
    <x v="360"/>
    <n v="25285"/>
    <x v="26"/>
    <d v="2017-12-01T00:00:00"/>
    <x v="0"/>
    <x v="3"/>
  </r>
  <r>
    <x v="361"/>
    <n v="28154"/>
    <x v="27"/>
    <d v="2017-12-01T00:00:00"/>
    <x v="0"/>
    <x v="4"/>
  </r>
  <r>
    <x v="362"/>
    <n v="21613"/>
    <x v="28"/>
    <d v="2017-12-01T00:00:00"/>
    <x v="0"/>
    <x v="5"/>
  </r>
  <r>
    <x v="363"/>
    <n v="33835"/>
    <x v="29"/>
    <d v="2018-01-01T00:00:00"/>
    <x v="1"/>
    <x v="6"/>
  </r>
  <r>
    <x v="364"/>
    <n v="12107"/>
    <x v="30"/>
    <d v="2018-01-01T00:00:00"/>
    <x v="1"/>
    <x v="0"/>
  </r>
  <r>
    <x v="365"/>
    <n v="28659"/>
    <x v="0"/>
    <d v="2018-01-01T00:00:00"/>
    <x v="1"/>
    <x v="1"/>
  </r>
  <r>
    <x v="366"/>
    <n v="32541"/>
    <x v="1"/>
    <d v="2018-01-01T00:00:00"/>
    <x v="1"/>
    <x v="2"/>
  </r>
  <r>
    <x v="367"/>
    <n v="25534"/>
    <x v="2"/>
    <d v="2018-01-01T00:00:00"/>
    <x v="1"/>
    <x v="3"/>
  </r>
  <r>
    <x v="368"/>
    <n v="12427"/>
    <x v="3"/>
    <d v="2018-01-01T00:00:00"/>
    <x v="1"/>
    <x v="4"/>
  </r>
  <r>
    <x v="369"/>
    <n v="39636"/>
    <x v="4"/>
    <d v="2018-01-01T00:00:00"/>
    <x v="1"/>
    <x v="5"/>
  </r>
  <r>
    <x v="370"/>
    <n v="28806"/>
    <x v="5"/>
    <d v="2018-01-01T00:00:00"/>
    <x v="1"/>
    <x v="6"/>
  </r>
  <r>
    <x v="371"/>
    <n v="5457"/>
    <x v="6"/>
    <d v="2018-01-01T00:00:00"/>
    <x v="1"/>
    <x v="0"/>
  </r>
  <r>
    <x v="372"/>
    <n v="37785"/>
    <x v="7"/>
    <d v="2018-01-01T00:00:00"/>
    <x v="1"/>
    <x v="1"/>
  </r>
  <r>
    <x v="373"/>
    <n v="16202"/>
    <x v="8"/>
    <d v="2018-01-01T00:00:00"/>
    <x v="1"/>
    <x v="2"/>
  </r>
  <r>
    <x v="374"/>
    <n v="30869"/>
    <x v="9"/>
    <d v="2018-01-01T00:00:00"/>
    <x v="1"/>
    <x v="3"/>
  </r>
  <r>
    <x v="375"/>
    <n v="28802"/>
    <x v="10"/>
    <d v="2018-01-01T00:00:00"/>
    <x v="1"/>
    <x v="4"/>
  </r>
  <r>
    <x v="376"/>
    <n v="8513"/>
    <x v="11"/>
    <d v="2018-01-01T00:00:00"/>
    <x v="1"/>
    <x v="5"/>
  </r>
  <r>
    <x v="377"/>
    <n v="39831"/>
    <x v="12"/>
    <d v="2018-01-01T00:00:00"/>
    <x v="1"/>
    <x v="6"/>
  </r>
  <r>
    <x v="378"/>
    <n v="1693"/>
    <x v="13"/>
    <d v="2018-01-01T00:00:00"/>
    <x v="1"/>
    <x v="0"/>
  </r>
  <r>
    <x v="379"/>
    <n v="33227"/>
    <x v="14"/>
    <d v="2018-01-01T00:00:00"/>
    <x v="1"/>
    <x v="1"/>
  </r>
  <r>
    <x v="380"/>
    <n v="13110"/>
    <x v="15"/>
    <d v="2018-01-01T00:00:00"/>
    <x v="1"/>
    <x v="2"/>
  </r>
  <r>
    <x v="381"/>
    <n v="2763"/>
    <x v="16"/>
    <d v="2018-01-01T00:00:00"/>
    <x v="1"/>
    <x v="3"/>
  </r>
  <r>
    <x v="382"/>
    <n v="3455"/>
    <x v="17"/>
    <d v="2018-01-01T00:00:00"/>
    <x v="1"/>
    <x v="4"/>
  </r>
  <r>
    <x v="383"/>
    <n v="26729"/>
    <x v="18"/>
    <d v="2018-01-01T00:00:00"/>
    <x v="1"/>
    <x v="5"/>
  </r>
  <r>
    <x v="384"/>
    <n v="17753"/>
    <x v="19"/>
    <d v="2018-01-01T00:00:00"/>
    <x v="1"/>
    <x v="6"/>
  </r>
  <r>
    <x v="385"/>
    <n v="24724"/>
    <x v="20"/>
    <d v="2018-01-01T00:00:00"/>
    <x v="1"/>
    <x v="0"/>
  </r>
  <r>
    <x v="386"/>
    <n v="32046"/>
    <x v="21"/>
    <d v="2018-01-01T00:00:00"/>
    <x v="1"/>
    <x v="1"/>
  </r>
  <r>
    <x v="387"/>
    <n v="10318"/>
    <x v="22"/>
    <d v="2018-01-01T00:00:00"/>
    <x v="1"/>
    <x v="2"/>
  </r>
  <r>
    <x v="388"/>
    <n v="7088"/>
    <x v="23"/>
    <d v="2018-01-01T00:00:00"/>
    <x v="1"/>
    <x v="3"/>
  </r>
  <r>
    <x v="389"/>
    <n v="4161"/>
    <x v="24"/>
    <d v="2018-01-01T00:00:00"/>
    <x v="1"/>
    <x v="4"/>
  </r>
  <r>
    <x v="390"/>
    <n v="8432"/>
    <x v="25"/>
    <d v="2018-01-01T00:00:00"/>
    <x v="1"/>
    <x v="5"/>
  </r>
  <r>
    <x v="391"/>
    <n v="35693"/>
    <x v="26"/>
    <d v="2018-01-01T00:00:00"/>
    <x v="1"/>
    <x v="6"/>
  </r>
  <r>
    <x v="392"/>
    <n v="32457"/>
    <x v="27"/>
    <d v="2018-01-01T00:00:00"/>
    <x v="1"/>
    <x v="0"/>
  </r>
  <r>
    <x v="393"/>
    <n v="23486"/>
    <x v="28"/>
    <d v="2018-01-01T00:00:00"/>
    <x v="1"/>
    <x v="1"/>
  </r>
  <r>
    <x v="394"/>
    <n v="1420"/>
    <x v="29"/>
    <d v="2018-02-01T00:00:00"/>
    <x v="1"/>
    <x v="2"/>
  </r>
  <r>
    <x v="395"/>
    <n v="8925"/>
    <x v="30"/>
    <d v="2018-02-01T00:00:00"/>
    <x v="1"/>
    <x v="3"/>
  </r>
  <r>
    <x v="396"/>
    <n v="19224"/>
    <x v="0"/>
    <d v="2018-02-01T00:00:00"/>
    <x v="1"/>
    <x v="4"/>
  </r>
  <r>
    <x v="397"/>
    <n v="7050"/>
    <x v="1"/>
    <d v="2018-02-01T00:00:00"/>
    <x v="1"/>
    <x v="5"/>
  </r>
  <r>
    <x v="398"/>
    <n v="36029"/>
    <x v="2"/>
    <d v="2018-02-01T00:00:00"/>
    <x v="1"/>
    <x v="6"/>
  </r>
  <r>
    <x v="399"/>
    <n v="22331"/>
    <x v="3"/>
    <d v="2018-02-01T00:00:00"/>
    <x v="1"/>
    <x v="0"/>
  </r>
  <r>
    <x v="400"/>
    <n v="6829"/>
    <x v="4"/>
    <d v="2018-02-01T00:00:00"/>
    <x v="1"/>
    <x v="1"/>
  </r>
  <r>
    <x v="401"/>
    <n v="14161"/>
    <x v="5"/>
    <d v="2018-02-01T00:00:00"/>
    <x v="1"/>
    <x v="2"/>
  </r>
  <r>
    <x v="402"/>
    <n v="2350"/>
    <x v="6"/>
    <d v="2018-02-01T00:00:00"/>
    <x v="1"/>
    <x v="3"/>
  </r>
  <r>
    <x v="403"/>
    <n v="14695"/>
    <x v="7"/>
    <d v="2018-02-01T00:00:00"/>
    <x v="1"/>
    <x v="4"/>
  </r>
  <r>
    <x v="404"/>
    <n v="36513"/>
    <x v="8"/>
    <d v="2018-02-01T00:00:00"/>
    <x v="1"/>
    <x v="5"/>
  </r>
  <r>
    <x v="405"/>
    <n v="19906"/>
    <x v="9"/>
    <d v="2018-02-01T00:00:00"/>
    <x v="1"/>
    <x v="6"/>
  </r>
  <r>
    <x v="406"/>
    <n v="9435"/>
    <x v="10"/>
    <d v="2018-02-01T00:00:00"/>
    <x v="1"/>
    <x v="0"/>
  </r>
  <r>
    <x v="407"/>
    <n v="31806"/>
    <x v="11"/>
    <d v="2018-02-01T00:00:00"/>
    <x v="1"/>
    <x v="1"/>
  </r>
  <r>
    <x v="408"/>
    <n v="33996"/>
    <x v="12"/>
    <d v="2018-02-01T00:00:00"/>
    <x v="1"/>
    <x v="2"/>
  </r>
  <r>
    <x v="409"/>
    <n v="3809"/>
    <x v="13"/>
    <d v="2018-02-01T00:00:00"/>
    <x v="1"/>
    <x v="3"/>
  </r>
  <r>
    <x v="410"/>
    <n v="18769"/>
    <x v="14"/>
    <d v="2018-02-01T00:00:00"/>
    <x v="1"/>
    <x v="4"/>
  </r>
  <r>
    <x v="411"/>
    <n v="28768"/>
    <x v="15"/>
    <d v="2018-02-01T00:00:00"/>
    <x v="1"/>
    <x v="5"/>
  </r>
  <r>
    <x v="412"/>
    <n v="29467"/>
    <x v="16"/>
    <d v="2018-02-01T00:00:00"/>
    <x v="1"/>
    <x v="6"/>
  </r>
  <r>
    <x v="413"/>
    <n v="25979"/>
    <x v="17"/>
    <d v="2018-02-01T00:00:00"/>
    <x v="1"/>
    <x v="0"/>
  </r>
  <r>
    <x v="414"/>
    <n v="37249"/>
    <x v="18"/>
    <d v="2018-02-01T00:00:00"/>
    <x v="1"/>
    <x v="1"/>
  </r>
  <r>
    <x v="415"/>
    <n v="14571"/>
    <x v="19"/>
    <d v="2018-02-01T00:00:00"/>
    <x v="1"/>
    <x v="2"/>
  </r>
  <r>
    <x v="416"/>
    <n v="11842"/>
    <x v="20"/>
    <d v="2018-02-01T00:00:00"/>
    <x v="1"/>
    <x v="3"/>
  </r>
  <r>
    <x v="417"/>
    <n v="24069"/>
    <x v="21"/>
    <d v="2018-02-01T00:00:00"/>
    <x v="1"/>
    <x v="4"/>
  </r>
  <r>
    <x v="418"/>
    <n v="35192"/>
    <x v="22"/>
    <d v="2018-02-01T00:00:00"/>
    <x v="1"/>
    <x v="5"/>
  </r>
  <r>
    <x v="419"/>
    <n v="21273"/>
    <x v="23"/>
    <d v="2018-02-01T00:00:00"/>
    <x v="1"/>
    <x v="6"/>
  </r>
  <r>
    <x v="420"/>
    <n v="34089"/>
    <x v="24"/>
    <d v="2018-02-01T00:00:00"/>
    <x v="1"/>
    <x v="0"/>
  </r>
  <r>
    <x v="421"/>
    <n v="27353"/>
    <x v="25"/>
    <d v="2018-02-01T00:00:00"/>
    <x v="1"/>
    <x v="1"/>
  </r>
  <r>
    <x v="422"/>
    <n v="13338"/>
    <x v="29"/>
    <d v="2018-03-01T00:00:00"/>
    <x v="1"/>
    <x v="2"/>
  </r>
  <r>
    <x v="423"/>
    <n v="2332"/>
    <x v="30"/>
    <d v="2018-03-01T00:00:00"/>
    <x v="1"/>
    <x v="3"/>
  </r>
  <r>
    <x v="424"/>
    <n v="1396"/>
    <x v="0"/>
    <d v="2018-03-01T00:00:00"/>
    <x v="1"/>
    <x v="4"/>
  </r>
  <r>
    <x v="425"/>
    <n v="29172"/>
    <x v="1"/>
    <d v="2018-03-01T00:00:00"/>
    <x v="1"/>
    <x v="5"/>
  </r>
  <r>
    <x v="426"/>
    <n v="38906"/>
    <x v="2"/>
    <d v="2018-03-01T00:00:00"/>
    <x v="1"/>
    <x v="6"/>
  </r>
  <r>
    <x v="427"/>
    <n v="7930"/>
    <x v="3"/>
    <d v="2018-03-01T00:00:00"/>
    <x v="1"/>
    <x v="0"/>
  </r>
  <r>
    <x v="428"/>
    <n v="35115"/>
    <x v="4"/>
    <d v="2018-03-01T00:00:00"/>
    <x v="1"/>
    <x v="1"/>
  </r>
  <r>
    <x v="429"/>
    <n v="1110"/>
    <x v="5"/>
    <d v="2018-03-01T00:00:00"/>
    <x v="1"/>
    <x v="2"/>
  </r>
  <r>
    <x v="430"/>
    <n v="28241"/>
    <x v="6"/>
    <d v="2018-03-01T00:00:00"/>
    <x v="1"/>
    <x v="3"/>
  </r>
  <r>
    <x v="431"/>
    <n v="28755"/>
    <x v="7"/>
    <d v="2018-03-01T00:00:00"/>
    <x v="1"/>
    <x v="4"/>
  </r>
  <r>
    <x v="432"/>
    <n v="14476"/>
    <x v="8"/>
    <d v="2018-03-01T00:00:00"/>
    <x v="1"/>
    <x v="5"/>
  </r>
  <r>
    <x v="433"/>
    <n v="8749"/>
    <x v="9"/>
    <d v="2018-03-01T00:00:00"/>
    <x v="1"/>
    <x v="6"/>
  </r>
  <r>
    <x v="434"/>
    <n v="30594"/>
    <x v="10"/>
    <d v="2018-03-01T00:00:00"/>
    <x v="1"/>
    <x v="0"/>
  </r>
  <r>
    <x v="435"/>
    <n v="18135"/>
    <x v="11"/>
    <d v="2018-03-01T00:00:00"/>
    <x v="1"/>
    <x v="1"/>
  </r>
  <r>
    <x v="436"/>
    <n v="20353"/>
    <x v="12"/>
    <d v="2018-03-01T00:00:00"/>
    <x v="1"/>
    <x v="2"/>
  </r>
  <r>
    <x v="437"/>
    <n v="5345"/>
    <x v="13"/>
    <d v="2018-03-01T00:00:00"/>
    <x v="1"/>
    <x v="3"/>
  </r>
  <r>
    <x v="438"/>
    <n v="33432"/>
    <x v="14"/>
    <d v="2018-03-01T00:00:00"/>
    <x v="1"/>
    <x v="4"/>
  </r>
  <r>
    <x v="439"/>
    <n v="38849"/>
    <x v="15"/>
    <d v="2018-03-01T00:00:00"/>
    <x v="1"/>
    <x v="5"/>
  </r>
  <r>
    <x v="440"/>
    <n v="26125"/>
    <x v="16"/>
    <d v="2018-03-01T00:00:00"/>
    <x v="1"/>
    <x v="6"/>
  </r>
  <r>
    <x v="441"/>
    <n v="4132"/>
    <x v="17"/>
    <d v="2018-03-01T00:00:00"/>
    <x v="1"/>
    <x v="0"/>
  </r>
  <r>
    <x v="442"/>
    <n v="29460"/>
    <x v="18"/>
    <d v="2018-03-01T00:00:00"/>
    <x v="1"/>
    <x v="1"/>
  </r>
  <r>
    <x v="443"/>
    <n v="12885"/>
    <x v="19"/>
    <d v="2018-03-01T00:00:00"/>
    <x v="1"/>
    <x v="2"/>
  </r>
  <r>
    <x v="444"/>
    <n v="10890"/>
    <x v="20"/>
    <d v="2018-03-01T00:00:00"/>
    <x v="1"/>
    <x v="3"/>
  </r>
  <r>
    <x v="445"/>
    <n v="27045"/>
    <x v="21"/>
    <d v="2018-03-01T00:00:00"/>
    <x v="1"/>
    <x v="4"/>
  </r>
  <r>
    <x v="446"/>
    <n v="28077"/>
    <x v="22"/>
    <d v="2018-03-01T00:00:00"/>
    <x v="1"/>
    <x v="5"/>
  </r>
  <r>
    <x v="447"/>
    <n v="38919"/>
    <x v="23"/>
    <d v="2018-03-01T00:00:00"/>
    <x v="1"/>
    <x v="6"/>
  </r>
  <r>
    <x v="448"/>
    <n v="24238"/>
    <x v="24"/>
    <d v="2018-03-01T00:00:00"/>
    <x v="1"/>
    <x v="0"/>
  </r>
  <r>
    <x v="449"/>
    <n v="16384"/>
    <x v="25"/>
    <d v="2018-03-01T00:00:00"/>
    <x v="1"/>
    <x v="1"/>
  </r>
  <r>
    <x v="450"/>
    <n v="23428"/>
    <x v="26"/>
    <d v="2018-03-01T00:00:00"/>
    <x v="1"/>
    <x v="2"/>
  </r>
  <r>
    <x v="451"/>
    <n v="38340"/>
    <x v="27"/>
    <d v="2018-03-01T00:00:00"/>
    <x v="1"/>
    <x v="3"/>
  </r>
  <r>
    <x v="452"/>
    <n v="10719"/>
    <x v="28"/>
    <d v="2018-03-01T00:00:00"/>
    <x v="1"/>
    <x v="4"/>
  </r>
  <r>
    <x v="453"/>
    <n v="32834"/>
    <x v="29"/>
    <d v="2018-04-01T00:00:00"/>
    <x v="1"/>
    <x v="5"/>
  </r>
  <r>
    <x v="454"/>
    <n v="31431"/>
    <x v="30"/>
    <d v="2018-04-01T00:00:00"/>
    <x v="1"/>
    <x v="6"/>
  </r>
  <r>
    <x v="455"/>
    <n v="6881"/>
    <x v="0"/>
    <d v="2018-04-01T00:00:00"/>
    <x v="1"/>
    <x v="0"/>
  </r>
  <r>
    <x v="456"/>
    <n v="15155"/>
    <x v="1"/>
    <d v="2018-04-01T00:00:00"/>
    <x v="1"/>
    <x v="1"/>
  </r>
  <r>
    <x v="457"/>
    <n v="16154"/>
    <x v="2"/>
    <d v="2018-04-01T00:00:00"/>
    <x v="1"/>
    <x v="2"/>
  </r>
  <r>
    <x v="458"/>
    <n v="4585"/>
    <x v="3"/>
    <d v="2018-04-01T00:00:00"/>
    <x v="1"/>
    <x v="3"/>
  </r>
  <r>
    <x v="459"/>
    <n v="3129"/>
    <x v="4"/>
    <d v="2018-04-01T00:00:00"/>
    <x v="1"/>
    <x v="4"/>
  </r>
  <r>
    <x v="460"/>
    <n v="38755"/>
    <x v="5"/>
    <d v="2018-04-01T00:00:00"/>
    <x v="1"/>
    <x v="5"/>
  </r>
  <r>
    <x v="461"/>
    <n v="25243"/>
    <x v="6"/>
    <d v="2018-04-01T00:00:00"/>
    <x v="1"/>
    <x v="6"/>
  </r>
  <r>
    <x v="462"/>
    <n v="9198"/>
    <x v="7"/>
    <d v="2018-04-01T00:00:00"/>
    <x v="1"/>
    <x v="0"/>
  </r>
  <r>
    <x v="463"/>
    <n v="18736"/>
    <x v="8"/>
    <d v="2018-04-01T00:00:00"/>
    <x v="1"/>
    <x v="1"/>
  </r>
  <r>
    <x v="464"/>
    <n v="4103"/>
    <x v="9"/>
    <d v="2018-04-01T00:00:00"/>
    <x v="1"/>
    <x v="2"/>
  </r>
  <r>
    <x v="465"/>
    <n v="35019"/>
    <x v="10"/>
    <d v="2018-04-01T00:00:00"/>
    <x v="1"/>
    <x v="3"/>
  </r>
  <r>
    <x v="466"/>
    <n v="3395"/>
    <x v="11"/>
    <d v="2018-04-01T00:00:00"/>
    <x v="1"/>
    <x v="4"/>
  </r>
  <r>
    <x v="467"/>
    <n v="10605"/>
    <x v="12"/>
    <d v="2018-04-01T00:00:00"/>
    <x v="1"/>
    <x v="5"/>
  </r>
  <r>
    <x v="468"/>
    <n v="21072"/>
    <x v="13"/>
    <d v="2018-04-01T00:00:00"/>
    <x v="1"/>
    <x v="6"/>
  </r>
  <r>
    <x v="469"/>
    <n v="28785"/>
    <x v="14"/>
    <d v="2018-04-01T00:00:00"/>
    <x v="1"/>
    <x v="0"/>
  </r>
  <r>
    <x v="470"/>
    <n v="5573"/>
    <x v="15"/>
    <d v="2018-04-01T00:00:00"/>
    <x v="1"/>
    <x v="1"/>
  </r>
  <r>
    <x v="471"/>
    <n v="25707"/>
    <x v="16"/>
    <d v="2018-04-01T00:00:00"/>
    <x v="1"/>
    <x v="2"/>
  </r>
  <r>
    <x v="472"/>
    <n v="35908"/>
    <x v="17"/>
    <d v="2018-04-01T00:00:00"/>
    <x v="1"/>
    <x v="3"/>
  </r>
  <r>
    <x v="473"/>
    <n v="24649"/>
    <x v="18"/>
    <d v="2018-04-01T00:00:00"/>
    <x v="1"/>
    <x v="4"/>
  </r>
  <r>
    <x v="474"/>
    <n v="16365"/>
    <x v="19"/>
    <d v="2018-04-01T00:00:00"/>
    <x v="1"/>
    <x v="5"/>
  </r>
  <r>
    <x v="475"/>
    <n v="24783"/>
    <x v="20"/>
    <d v="2018-04-01T00:00:00"/>
    <x v="1"/>
    <x v="6"/>
  </r>
  <r>
    <x v="476"/>
    <n v="25521"/>
    <x v="21"/>
    <d v="2018-04-01T00:00:00"/>
    <x v="1"/>
    <x v="0"/>
  </r>
  <r>
    <x v="477"/>
    <n v="5718"/>
    <x v="22"/>
    <d v="2018-04-01T00:00:00"/>
    <x v="1"/>
    <x v="1"/>
  </r>
  <r>
    <x v="478"/>
    <n v="27879"/>
    <x v="23"/>
    <d v="2018-04-01T00:00:00"/>
    <x v="1"/>
    <x v="2"/>
  </r>
  <r>
    <x v="479"/>
    <n v="13519"/>
    <x v="24"/>
    <d v="2018-04-01T00:00:00"/>
    <x v="1"/>
    <x v="3"/>
  </r>
  <r>
    <x v="480"/>
    <n v="16236"/>
    <x v="25"/>
    <d v="2018-04-01T00:00:00"/>
    <x v="1"/>
    <x v="4"/>
  </r>
  <r>
    <x v="481"/>
    <n v="18816"/>
    <x v="26"/>
    <d v="2018-04-01T00:00:00"/>
    <x v="1"/>
    <x v="5"/>
  </r>
  <r>
    <x v="482"/>
    <n v="9962"/>
    <x v="27"/>
    <d v="2018-04-01T00:00:00"/>
    <x v="1"/>
    <x v="6"/>
  </r>
  <r>
    <x v="483"/>
    <n v="4175"/>
    <x v="29"/>
    <d v="2018-05-01T00:00:00"/>
    <x v="1"/>
    <x v="0"/>
  </r>
  <r>
    <x v="484"/>
    <n v="31527"/>
    <x v="30"/>
    <d v="2018-05-01T00:00:00"/>
    <x v="1"/>
    <x v="1"/>
  </r>
  <r>
    <x v="485"/>
    <n v="24053"/>
    <x v="0"/>
    <d v="2018-05-01T00:00:00"/>
    <x v="1"/>
    <x v="2"/>
  </r>
  <r>
    <x v="486"/>
    <n v="39835"/>
    <x v="1"/>
    <d v="2018-05-01T00:00:00"/>
    <x v="1"/>
    <x v="3"/>
  </r>
  <r>
    <x v="487"/>
    <n v="21599"/>
    <x v="2"/>
    <d v="2018-05-01T00:00:00"/>
    <x v="1"/>
    <x v="4"/>
  </r>
  <r>
    <x v="488"/>
    <n v="33831"/>
    <x v="3"/>
    <d v="2018-05-01T00:00:00"/>
    <x v="1"/>
    <x v="5"/>
  </r>
  <r>
    <x v="489"/>
    <n v="23082"/>
    <x v="4"/>
    <d v="2018-05-01T00:00:00"/>
    <x v="1"/>
    <x v="6"/>
  </r>
  <r>
    <x v="490"/>
    <n v="2062"/>
    <x v="5"/>
    <d v="2018-05-01T00:00:00"/>
    <x v="1"/>
    <x v="0"/>
  </r>
  <r>
    <x v="491"/>
    <n v="10894"/>
    <x v="6"/>
    <d v="2018-05-01T00:00:00"/>
    <x v="1"/>
    <x v="1"/>
  </r>
  <r>
    <x v="492"/>
    <n v="21594"/>
    <x v="7"/>
    <d v="2018-05-01T00:00:00"/>
    <x v="1"/>
    <x v="2"/>
  </r>
  <r>
    <x v="493"/>
    <n v="39751"/>
    <x v="8"/>
    <d v="2018-05-01T00:00:00"/>
    <x v="1"/>
    <x v="3"/>
  </r>
  <r>
    <x v="494"/>
    <n v="8853"/>
    <x v="9"/>
    <d v="2018-05-01T00:00:00"/>
    <x v="1"/>
    <x v="4"/>
  </r>
  <r>
    <x v="495"/>
    <n v="9284"/>
    <x v="10"/>
    <d v="2018-05-01T00:00:00"/>
    <x v="1"/>
    <x v="5"/>
  </r>
  <r>
    <x v="496"/>
    <n v="18829"/>
    <x v="11"/>
    <d v="2018-05-01T00:00:00"/>
    <x v="1"/>
    <x v="6"/>
  </r>
  <r>
    <x v="497"/>
    <n v="24734"/>
    <x v="12"/>
    <d v="2018-05-01T00:00:00"/>
    <x v="1"/>
    <x v="0"/>
  </r>
  <r>
    <x v="498"/>
    <n v="38555"/>
    <x v="13"/>
    <d v="2018-05-01T00:00:00"/>
    <x v="1"/>
    <x v="1"/>
  </r>
  <r>
    <x v="499"/>
    <n v="10338"/>
    <x v="14"/>
    <d v="2018-05-01T00:00:00"/>
    <x v="1"/>
    <x v="2"/>
  </r>
  <r>
    <x v="500"/>
    <n v="33238"/>
    <x v="15"/>
    <d v="2018-05-01T00:00:00"/>
    <x v="1"/>
    <x v="3"/>
  </r>
  <r>
    <x v="501"/>
    <n v="7375"/>
    <x v="16"/>
    <d v="2018-05-01T00:00:00"/>
    <x v="1"/>
    <x v="4"/>
  </r>
  <r>
    <x v="502"/>
    <n v="13596"/>
    <x v="17"/>
    <d v="2018-05-01T00:00:00"/>
    <x v="1"/>
    <x v="5"/>
  </r>
  <r>
    <x v="503"/>
    <n v="34695"/>
    <x v="18"/>
    <d v="2018-05-01T00:00:00"/>
    <x v="1"/>
    <x v="6"/>
  </r>
  <r>
    <x v="504"/>
    <n v="20465"/>
    <x v="19"/>
    <d v="2018-05-01T00:00:00"/>
    <x v="1"/>
    <x v="0"/>
  </r>
  <r>
    <x v="505"/>
    <n v="7232"/>
    <x v="20"/>
    <d v="2018-05-01T00:00:00"/>
    <x v="1"/>
    <x v="1"/>
  </r>
  <r>
    <x v="506"/>
    <n v="1855"/>
    <x v="21"/>
    <d v="2018-05-01T00:00:00"/>
    <x v="1"/>
    <x v="2"/>
  </r>
  <r>
    <x v="507"/>
    <n v="25883"/>
    <x v="22"/>
    <d v="2018-05-01T00:00:00"/>
    <x v="1"/>
    <x v="3"/>
  </r>
  <r>
    <x v="508"/>
    <n v="4246"/>
    <x v="23"/>
    <d v="2018-05-01T00:00:00"/>
    <x v="1"/>
    <x v="4"/>
  </r>
  <r>
    <x v="509"/>
    <n v="33783"/>
    <x v="24"/>
    <d v="2018-05-01T00:00:00"/>
    <x v="1"/>
    <x v="5"/>
  </r>
  <r>
    <x v="510"/>
    <n v="32399"/>
    <x v="25"/>
    <d v="2018-05-01T00:00:00"/>
    <x v="1"/>
    <x v="6"/>
  </r>
  <r>
    <x v="511"/>
    <n v="9684"/>
    <x v="26"/>
    <d v="2018-05-01T00:00:00"/>
    <x v="1"/>
    <x v="0"/>
  </r>
  <r>
    <x v="512"/>
    <n v="29487"/>
    <x v="27"/>
    <d v="2018-05-01T00:00:00"/>
    <x v="1"/>
    <x v="1"/>
  </r>
  <r>
    <x v="513"/>
    <n v="22587"/>
    <x v="28"/>
    <d v="2018-05-01T00:00:00"/>
    <x v="1"/>
    <x v="2"/>
  </r>
  <r>
    <x v="514"/>
    <n v="27689"/>
    <x v="29"/>
    <d v="2018-06-01T00:00:00"/>
    <x v="1"/>
    <x v="3"/>
  </r>
  <r>
    <x v="515"/>
    <n v="9147"/>
    <x v="30"/>
    <d v="2018-06-01T00:00:00"/>
    <x v="1"/>
    <x v="4"/>
  </r>
  <r>
    <x v="516"/>
    <n v="37976"/>
    <x v="0"/>
    <d v="2018-06-01T00:00:00"/>
    <x v="1"/>
    <x v="5"/>
  </r>
  <r>
    <x v="517"/>
    <n v="33491"/>
    <x v="1"/>
    <d v="2018-06-01T00:00:00"/>
    <x v="1"/>
    <x v="6"/>
  </r>
  <r>
    <x v="518"/>
    <n v="39092"/>
    <x v="2"/>
    <d v="2018-06-01T00:00:00"/>
    <x v="1"/>
    <x v="0"/>
  </r>
  <r>
    <x v="519"/>
    <n v="29246"/>
    <x v="3"/>
    <d v="2018-06-01T00:00:00"/>
    <x v="1"/>
    <x v="1"/>
  </r>
  <r>
    <x v="520"/>
    <n v="6273"/>
    <x v="4"/>
    <d v="2018-06-01T00:00:00"/>
    <x v="1"/>
    <x v="2"/>
  </r>
  <r>
    <x v="521"/>
    <n v="7629"/>
    <x v="5"/>
    <d v="2018-06-01T00:00:00"/>
    <x v="1"/>
    <x v="3"/>
  </r>
  <r>
    <x v="522"/>
    <n v="8283"/>
    <x v="6"/>
    <d v="2018-06-01T00:00:00"/>
    <x v="1"/>
    <x v="4"/>
  </r>
  <r>
    <x v="523"/>
    <n v="21070"/>
    <x v="7"/>
    <d v="2018-06-01T00:00:00"/>
    <x v="1"/>
    <x v="5"/>
  </r>
  <r>
    <x v="524"/>
    <n v="19714"/>
    <x v="8"/>
    <d v="2018-06-01T00:00:00"/>
    <x v="1"/>
    <x v="6"/>
  </r>
  <r>
    <x v="525"/>
    <n v="16177"/>
    <x v="9"/>
    <d v="2018-06-01T00:00:00"/>
    <x v="1"/>
    <x v="0"/>
  </r>
  <r>
    <x v="526"/>
    <n v="7243"/>
    <x v="10"/>
    <d v="2018-06-01T00:00:00"/>
    <x v="1"/>
    <x v="1"/>
  </r>
  <r>
    <x v="527"/>
    <n v="22568"/>
    <x v="11"/>
    <d v="2018-06-01T00:00:00"/>
    <x v="1"/>
    <x v="2"/>
  </r>
  <r>
    <x v="528"/>
    <n v="8104"/>
    <x v="12"/>
    <d v="2018-06-01T00:00:00"/>
    <x v="1"/>
    <x v="3"/>
  </r>
  <r>
    <x v="529"/>
    <n v="13109"/>
    <x v="13"/>
    <d v="2018-06-01T00:00:00"/>
    <x v="1"/>
    <x v="4"/>
  </r>
  <r>
    <x v="530"/>
    <n v="30625"/>
    <x v="14"/>
    <d v="2018-06-01T00:00:00"/>
    <x v="1"/>
    <x v="5"/>
  </r>
  <r>
    <x v="531"/>
    <n v="2885"/>
    <x v="15"/>
    <d v="2018-06-01T00:00:00"/>
    <x v="1"/>
    <x v="6"/>
  </r>
  <r>
    <x v="532"/>
    <n v="6406"/>
    <x v="16"/>
    <d v="2018-06-01T00:00:00"/>
    <x v="1"/>
    <x v="0"/>
  </r>
  <r>
    <x v="533"/>
    <n v="36187"/>
    <x v="17"/>
    <d v="2018-06-01T00:00:00"/>
    <x v="1"/>
    <x v="1"/>
  </r>
  <r>
    <x v="534"/>
    <n v="19183"/>
    <x v="18"/>
    <d v="2018-06-01T00:00:00"/>
    <x v="1"/>
    <x v="2"/>
  </r>
  <r>
    <x v="535"/>
    <n v="24616"/>
    <x v="19"/>
    <d v="2018-06-01T00:00:00"/>
    <x v="1"/>
    <x v="3"/>
  </r>
  <r>
    <x v="536"/>
    <n v="29827"/>
    <x v="20"/>
    <d v="2018-06-01T00:00:00"/>
    <x v="1"/>
    <x v="4"/>
  </r>
  <r>
    <x v="537"/>
    <n v="8222"/>
    <x v="21"/>
    <d v="2018-06-01T00:00:00"/>
    <x v="1"/>
    <x v="5"/>
  </r>
  <r>
    <x v="538"/>
    <n v="38726"/>
    <x v="22"/>
    <d v="2018-06-01T00:00:00"/>
    <x v="1"/>
    <x v="6"/>
  </r>
  <r>
    <x v="539"/>
    <n v="30273"/>
    <x v="23"/>
    <d v="2018-06-01T00:00:00"/>
    <x v="1"/>
    <x v="0"/>
  </r>
  <r>
    <x v="540"/>
    <n v="20885"/>
    <x v="24"/>
    <d v="2018-06-01T00:00:00"/>
    <x v="1"/>
    <x v="1"/>
  </r>
  <r>
    <x v="541"/>
    <n v="5178"/>
    <x v="25"/>
    <d v="2018-06-01T00:00:00"/>
    <x v="1"/>
    <x v="2"/>
  </r>
  <r>
    <x v="542"/>
    <n v="26203"/>
    <x v="26"/>
    <d v="2018-06-01T00:00:00"/>
    <x v="1"/>
    <x v="3"/>
  </r>
  <r>
    <x v="543"/>
    <n v="23402"/>
    <x v="27"/>
    <d v="2018-06-01T00:00:00"/>
    <x v="1"/>
    <x v="4"/>
  </r>
  <r>
    <x v="544"/>
    <n v="37242"/>
    <x v="29"/>
    <d v="2018-07-01T00:00:00"/>
    <x v="1"/>
    <x v="5"/>
  </r>
  <r>
    <x v="545"/>
    <n v="4495"/>
    <x v="30"/>
    <d v="2018-07-01T00:00:00"/>
    <x v="1"/>
    <x v="6"/>
  </r>
  <r>
    <x v="546"/>
    <n v="34128"/>
    <x v="0"/>
    <d v="2018-07-01T00:00:00"/>
    <x v="1"/>
    <x v="0"/>
  </r>
  <r>
    <x v="547"/>
    <n v="19892"/>
    <x v="1"/>
    <d v="2018-07-01T00:00:00"/>
    <x v="1"/>
    <x v="1"/>
  </r>
  <r>
    <x v="548"/>
    <n v="26136"/>
    <x v="2"/>
    <d v="2018-07-01T00:00:00"/>
    <x v="1"/>
    <x v="2"/>
  </r>
  <r>
    <x v="549"/>
    <n v="27897"/>
    <x v="3"/>
    <d v="2018-07-01T00:00:00"/>
    <x v="1"/>
    <x v="3"/>
  </r>
  <r>
    <x v="550"/>
    <n v="24787"/>
    <x v="4"/>
    <d v="2018-07-01T00:00:00"/>
    <x v="1"/>
    <x v="4"/>
  </r>
  <r>
    <x v="551"/>
    <n v="32336"/>
    <x v="5"/>
    <d v="2018-07-01T00:00:00"/>
    <x v="1"/>
    <x v="5"/>
  </r>
  <r>
    <x v="552"/>
    <n v="3277"/>
    <x v="6"/>
    <d v="2018-07-01T00:00:00"/>
    <x v="1"/>
    <x v="6"/>
  </r>
  <r>
    <x v="553"/>
    <n v="6270"/>
    <x v="7"/>
    <d v="2018-07-01T00:00:00"/>
    <x v="1"/>
    <x v="0"/>
  </r>
  <r>
    <x v="554"/>
    <n v="36264"/>
    <x v="8"/>
    <d v="2018-07-01T00:00:00"/>
    <x v="1"/>
    <x v="1"/>
  </r>
  <r>
    <x v="555"/>
    <n v="4114"/>
    <x v="9"/>
    <d v="2018-07-01T00:00:00"/>
    <x v="1"/>
    <x v="2"/>
  </r>
  <r>
    <x v="556"/>
    <n v="11266"/>
    <x v="10"/>
    <d v="2018-07-01T00:00:00"/>
    <x v="1"/>
    <x v="3"/>
  </r>
  <r>
    <x v="557"/>
    <n v="31538"/>
    <x v="11"/>
    <d v="2018-07-01T00:00:00"/>
    <x v="1"/>
    <x v="4"/>
  </r>
  <r>
    <x v="558"/>
    <n v="6170"/>
    <x v="12"/>
    <d v="2018-07-01T00:00:00"/>
    <x v="1"/>
    <x v="5"/>
  </r>
  <r>
    <x v="559"/>
    <n v="28161"/>
    <x v="13"/>
    <d v="2018-07-01T00:00:00"/>
    <x v="1"/>
    <x v="6"/>
  </r>
  <r>
    <x v="560"/>
    <n v="23098"/>
    <x v="14"/>
    <d v="2018-07-01T00:00:00"/>
    <x v="1"/>
    <x v="0"/>
  </r>
  <r>
    <x v="561"/>
    <n v="1169"/>
    <x v="15"/>
    <d v="2018-07-01T00:00:00"/>
    <x v="1"/>
    <x v="1"/>
  </r>
  <r>
    <x v="562"/>
    <n v="13301"/>
    <x v="16"/>
    <d v="2018-07-01T00:00:00"/>
    <x v="1"/>
    <x v="2"/>
  </r>
  <r>
    <x v="563"/>
    <n v="32637"/>
    <x v="17"/>
    <d v="2018-07-01T00:00:00"/>
    <x v="1"/>
    <x v="3"/>
  </r>
  <r>
    <x v="564"/>
    <n v="10235"/>
    <x v="18"/>
    <d v="2018-07-01T00:00:00"/>
    <x v="1"/>
    <x v="4"/>
  </r>
  <r>
    <x v="565"/>
    <n v="3221"/>
    <x v="19"/>
    <d v="2018-07-01T00:00:00"/>
    <x v="1"/>
    <x v="5"/>
  </r>
  <r>
    <x v="566"/>
    <n v="20120"/>
    <x v="20"/>
    <d v="2018-07-01T00:00:00"/>
    <x v="1"/>
    <x v="6"/>
  </r>
  <r>
    <x v="567"/>
    <n v="14929"/>
    <x v="21"/>
    <d v="2018-07-01T00:00:00"/>
    <x v="1"/>
    <x v="0"/>
  </r>
  <r>
    <x v="568"/>
    <n v="18459"/>
    <x v="22"/>
    <d v="2018-07-01T00:00:00"/>
    <x v="1"/>
    <x v="1"/>
  </r>
  <r>
    <x v="569"/>
    <n v="10406"/>
    <x v="23"/>
    <d v="2018-07-01T00:00:00"/>
    <x v="1"/>
    <x v="2"/>
  </r>
  <r>
    <x v="570"/>
    <n v="8069"/>
    <x v="24"/>
    <d v="2018-07-01T00:00:00"/>
    <x v="1"/>
    <x v="3"/>
  </r>
  <r>
    <x v="571"/>
    <n v="34637"/>
    <x v="25"/>
    <d v="2018-07-01T00:00:00"/>
    <x v="1"/>
    <x v="4"/>
  </r>
  <r>
    <x v="572"/>
    <n v="23281"/>
    <x v="26"/>
    <d v="2018-07-01T00:00:00"/>
    <x v="1"/>
    <x v="5"/>
  </r>
  <r>
    <x v="573"/>
    <n v="39908"/>
    <x v="27"/>
    <d v="2018-07-01T00:00:00"/>
    <x v="1"/>
    <x v="6"/>
  </r>
  <r>
    <x v="574"/>
    <n v="35654"/>
    <x v="28"/>
    <d v="2018-07-01T00:00:00"/>
    <x v="1"/>
    <x v="0"/>
  </r>
  <r>
    <x v="575"/>
    <n v="17437"/>
    <x v="29"/>
    <d v="2018-08-01T00:00:00"/>
    <x v="1"/>
    <x v="1"/>
  </r>
  <r>
    <x v="576"/>
    <n v="2360"/>
    <x v="30"/>
    <d v="2018-08-01T00:00:00"/>
    <x v="1"/>
    <x v="2"/>
  </r>
  <r>
    <x v="577"/>
    <n v="23512"/>
    <x v="0"/>
    <d v="2018-08-01T00:00:00"/>
    <x v="1"/>
    <x v="3"/>
  </r>
  <r>
    <x v="578"/>
    <n v="4899"/>
    <x v="1"/>
    <d v="2018-08-01T00:00:00"/>
    <x v="1"/>
    <x v="4"/>
  </r>
  <r>
    <x v="579"/>
    <n v="26715"/>
    <x v="2"/>
    <d v="2018-08-01T00:00:00"/>
    <x v="1"/>
    <x v="5"/>
  </r>
  <r>
    <x v="580"/>
    <n v="30539"/>
    <x v="3"/>
    <d v="2018-08-01T00:00:00"/>
    <x v="1"/>
    <x v="6"/>
  </r>
  <r>
    <x v="581"/>
    <n v="24359"/>
    <x v="4"/>
    <d v="2018-08-01T00:00:00"/>
    <x v="1"/>
    <x v="0"/>
  </r>
  <r>
    <x v="582"/>
    <n v="8235"/>
    <x v="5"/>
    <d v="2018-08-01T00:00:00"/>
    <x v="1"/>
    <x v="1"/>
  </r>
  <r>
    <x v="583"/>
    <n v="31858"/>
    <x v="6"/>
    <d v="2018-08-01T00:00:00"/>
    <x v="1"/>
    <x v="2"/>
  </r>
  <r>
    <x v="584"/>
    <n v="6066"/>
    <x v="7"/>
    <d v="2018-08-01T00:00:00"/>
    <x v="1"/>
    <x v="3"/>
  </r>
  <r>
    <x v="585"/>
    <n v="5079"/>
    <x v="8"/>
    <d v="2018-08-01T00:00:00"/>
    <x v="1"/>
    <x v="4"/>
  </r>
  <r>
    <x v="586"/>
    <n v="34541"/>
    <x v="9"/>
    <d v="2018-08-01T00:00:00"/>
    <x v="1"/>
    <x v="5"/>
  </r>
  <r>
    <x v="587"/>
    <n v="23058"/>
    <x v="10"/>
    <d v="2018-08-01T00:00:00"/>
    <x v="1"/>
    <x v="6"/>
  </r>
  <r>
    <x v="588"/>
    <n v="7106"/>
    <x v="11"/>
    <d v="2018-08-01T00:00:00"/>
    <x v="1"/>
    <x v="0"/>
  </r>
  <r>
    <x v="589"/>
    <n v="28299"/>
    <x v="12"/>
    <d v="2018-08-01T00:00:00"/>
    <x v="1"/>
    <x v="1"/>
  </r>
  <r>
    <x v="590"/>
    <n v="29398"/>
    <x v="13"/>
    <d v="2018-08-01T00:00:00"/>
    <x v="1"/>
    <x v="2"/>
  </r>
  <r>
    <x v="591"/>
    <n v="6981"/>
    <x v="14"/>
    <d v="2018-08-01T00:00:00"/>
    <x v="1"/>
    <x v="3"/>
  </r>
  <r>
    <x v="592"/>
    <n v="29200"/>
    <x v="15"/>
    <d v="2018-08-01T00:00:00"/>
    <x v="1"/>
    <x v="4"/>
  </r>
  <r>
    <x v="593"/>
    <n v="14995"/>
    <x v="16"/>
    <d v="2018-08-01T00:00:00"/>
    <x v="1"/>
    <x v="5"/>
  </r>
  <r>
    <x v="594"/>
    <n v="30257"/>
    <x v="17"/>
    <d v="2018-08-01T00:00:00"/>
    <x v="1"/>
    <x v="6"/>
  </r>
  <r>
    <x v="595"/>
    <n v="19052"/>
    <x v="18"/>
    <d v="2018-08-01T00:00:00"/>
    <x v="1"/>
    <x v="0"/>
  </r>
  <r>
    <x v="596"/>
    <n v="3266"/>
    <x v="19"/>
    <d v="2018-08-01T00:00:00"/>
    <x v="1"/>
    <x v="1"/>
  </r>
  <r>
    <x v="597"/>
    <n v="7695"/>
    <x v="20"/>
    <d v="2018-08-01T00:00:00"/>
    <x v="1"/>
    <x v="2"/>
  </r>
  <r>
    <x v="598"/>
    <n v="15358"/>
    <x v="21"/>
    <d v="2018-08-01T00:00:00"/>
    <x v="1"/>
    <x v="3"/>
  </r>
  <r>
    <x v="599"/>
    <n v="27012"/>
    <x v="22"/>
    <d v="2018-08-01T00:00:00"/>
    <x v="1"/>
    <x v="4"/>
  </r>
  <r>
    <x v="600"/>
    <n v="28678"/>
    <x v="23"/>
    <d v="2018-08-01T00:00:00"/>
    <x v="1"/>
    <x v="5"/>
  </r>
  <r>
    <x v="601"/>
    <n v="35905"/>
    <x v="24"/>
    <d v="2018-08-01T00:00:00"/>
    <x v="1"/>
    <x v="6"/>
  </r>
  <r>
    <x v="602"/>
    <n v="38132"/>
    <x v="25"/>
    <d v="2018-08-01T00:00:00"/>
    <x v="1"/>
    <x v="0"/>
  </r>
  <r>
    <x v="603"/>
    <n v="28274"/>
    <x v="26"/>
    <d v="2018-08-01T00:00:00"/>
    <x v="1"/>
    <x v="1"/>
  </r>
  <r>
    <x v="604"/>
    <n v="26022"/>
    <x v="27"/>
    <d v="2018-08-01T00:00:00"/>
    <x v="1"/>
    <x v="2"/>
  </r>
  <r>
    <x v="605"/>
    <n v="28428"/>
    <x v="28"/>
    <d v="2018-08-01T00:00:00"/>
    <x v="1"/>
    <x v="3"/>
  </r>
  <r>
    <x v="606"/>
    <n v="33426"/>
    <x v="29"/>
    <d v="2018-09-01T00:00:00"/>
    <x v="1"/>
    <x v="4"/>
  </r>
  <r>
    <x v="607"/>
    <n v="22386"/>
    <x v="30"/>
    <d v="2018-09-01T00:00:00"/>
    <x v="1"/>
    <x v="5"/>
  </r>
  <r>
    <x v="608"/>
    <n v="16892"/>
    <x v="0"/>
    <d v="2018-09-01T00:00:00"/>
    <x v="1"/>
    <x v="6"/>
  </r>
  <r>
    <x v="609"/>
    <n v="9987"/>
    <x v="1"/>
    <d v="2018-09-01T00:00:00"/>
    <x v="1"/>
    <x v="0"/>
  </r>
  <r>
    <x v="610"/>
    <n v="33742"/>
    <x v="2"/>
    <d v="2018-09-01T00:00:00"/>
    <x v="1"/>
    <x v="1"/>
  </r>
  <r>
    <x v="611"/>
    <n v="29336"/>
    <x v="3"/>
    <d v="2018-09-01T00:00:00"/>
    <x v="1"/>
    <x v="2"/>
  </r>
  <r>
    <x v="612"/>
    <n v="26593"/>
    <x v="4"/>
    <d v="2018-09-01T00:00:00"/>
    <x v="1"/>
    <x v="3"/>
  </r>
  <r>
    <x v="613"/>
    <n v="37243"/>
    <x v="5"/>
    <d v="2018-09-01T00:00:00"/>
    <x v="1"/>
    <x v="4"/>
  </r>
  <r>
    <x v="614"/>
    <n v="5014"/>
    <x v="6"/>
    <d v="2018-09-01T00:00:00"/>
    <x v="1"/>
    <x v="5"/>
  </r>
  <r>
    <x v="615"/>
    <n v="27668"/>
    <x v="7"/>
    <d v="2018-09-01T00:00:00"/>
    <x v="1"/>
    <x v="6"/>
  </r>
  <r>
    <x v="616"/>
    <n v="31018"/>
    <x v="8"/>
    <d v="2018-09-01T00:00:00"/>
    <x v="1"/>
    <x v="0"/>
  </r>
  <r>
    <x v="617"/>
    <n v="12857"/>
    <x v="9"/>
    <d v="2018-09-01T00:00:00"/>
    <x v="1"/>
    <x v="1"/>
  </r>
  <r>
    <x v="618"/>
    <n v="7765"/>
    <x v="10"/>
    <d v="2018-09-01T00:00:00"/>
    <x v="1"/>
    <x v="2"/>
  </r>
  <r>
    <x v="619"/>
    <n v="39351"/>
    <x v="11"/>
    <d v="2018-09-01T00:00:00"/>
    <x v="1"/>
    <x v="3"/>
  </r>
  <r>
    <x v="620"/>
    <n v="34995"/>
    <x v="12"/>
    <d v="2018-09-01T00:00:00"/>
    <x v="1"/>
    <x v="4"/>
  </r>
  <r>
    <x v="621"/>
    <n v="22391"/>
    <x v="13"/>
    <d v="2018-09-01T00:00:00"/>
    <x v="1"/>
    <x v="5"/>
  </r>
  <r>
    <x v="622"/>
    <n v="33843"/>
    <x v="14"/>
    <d v="2018-09-01T00:00:00"/>
    <x v="1"/>
    <x v="6"/>
  </r>
  <r>
    <x v="623"/>
    <n v="38846"/>
    <x v="15"/>
    <d v="2018-09-01T00:00:00"/>
    <x v="1"/>
    <x v="0"/>
  </r>
  <r>
    <x v="624"/>
    <n v="20307"/>
    <x v="16"/>
    <d v="2018-09-01T00:00:00"/>
    <x v="1"/>
    <x v="1"/>
  </r>
  <r>
    <x v="625"/>
    <n v="37473"/>
    <x v="17"/>
    <d v="2018-09-01T00:00:00"/>
    <x v="1"/>
    <x v="2"/>
  </r>
  <r>
    <x v="626"/>
    <n v="30744"/>
    <x v="18"/>
    <d v="2018-09-01T00:00:00"/>
    <x v="1"/>
    <x v="3"/>
  </r>
  <r>
    <x v="627"/>
    <n v="8821"/>
    <x v="19"/>
    <d v="2018-09-01T00:00:00"/>
    <x v="1"/>
    <x v="4"/>
  </r>
  <r>
    <x v="628"/>
    <n v="19909"/>
    <x v="20"/>
    <d v="2018-09-01T00:00:00"/>
    <x v="1"/>
    <x v="5"/>
  </r>
  <r>
    <x v="629"/>
    <n v="8003"/>
    <x v="21"/>
    <d v="2018-09-01T00:00:00"/>
    <x v="1"/>
    <x v="6"/>
  </r>
  <r>
    <x v="630"/>
    <n v="21246"/>
    <x v="22"/>
    <d v="2018-09-01T00:00:00"/>
    <x v="1"/>
    <x v="0"/>
  </r>
  <r>
    <x v="631"/>
    <n v="36706"/>
    <x v="23"/>
    <d v="2018-09-01T00:00:00"/>
    <x v="1"/>
    <x v="1"/>
  </r>
  <r>
    <x v="632"/>
    <n v="33553"/>
    <x v="24"/>
    <d v="2018-09-01T00:00:00"/>
    <x v="1"/>
    <x v="2"/>
  </r>
  <r>
    <x v="633"/>
    <n v="20670"/>
    <x v="25"/>
    <d v="2018-09-01T00:00:00"/>
    <x v="1"/>
    <x v="3"/>
  </r>
  <r>
    <x v="634"/>
    <n v="12111"/>
    <x v="26"/>
    <d v="2018-09-01T00:00:00"/>
    <x v="1"/>
    <x v="4"/>
  </r>
  <r>
    <x v="635"/>
    <n v="14000"/>
    <x v="27"/>
    <d v="2018-09-01T00:00:00"/>
    <x v="1"/>
    <x v="5"/>
  </r>
  <r>
    <x v="636"/>
    <n v="24619"/>
    <x v="29"/>
    <d v="2018-10-01T00:00:00"/>
    <x v="1"/>
    <x v="6"/>
  </r>
  <r>
    <x v="637"/>
    <n v="16932"/>
    <x v="30"/>
    <d v="2018-10-01T00:00:00"/>
    <x v="1"/>
    <x v="0"/>
  </r>
  <r>
    <x v="638"/>
    <n v="8826"/>
    <x v="0"/>
    <d v="2018-10-01T00:00:00"/>
    <x v="1"/>
    <x v="1"/>
  </r>
  <r>
    <x v="639"/>
    <n v="1317"/>
    <x v="1"/>
    <d v="2018-10-01T00:00:00"/>
    <x v="1"/>
    <x v="2"/>
  </r>
  <r>
    <x v="640"/>
    <n v="37553"/>
    <x v="2"/>
    <d v="2018-10-01T00:00:00"/>
    <x v="1"/>
    <x v="3"/>
  </r>
  <r>
    <x v="641"/>
    <n v="31108"/>
    <x v="3"/>
    <d v="2018-10-01T00:00:00"/>
    <x v="1"/>
    <x v="4"/>
  </r>
  <r>
    <x v="642"/>
    <n v="39476"/>
    <x v="4"/>
    <d v="2018-10-01T00:00:00"/>
    <x v="1"/>
    <x v="5"/>
  </r>
  <r>
    <x v="643"/>
    <n v="35427"/>
    <x v="5"/>
    <d v="2018-10-01T00:00:00"/>
    <x v="1"/>
    <x v="6"/>
  </r>
  <r>
    <x v="644"/>
    <n v="29728"/>
    <x v="6"/>
    <d v="2018-10-01T00:00:00"/>
    <x v="1"/>
    <x v="0"/>
  </r>
  <r>
    <x v="645"/>
    <n v="1449"/>
    <x v="7"/>
    <d v="2018-10-01T00:00:00"/>
    <x v="1"/>
    <x v="1"/>
  </r>
  <r>
    <x v="646"/>
    <n v="16867"/>
    <x v="8"/>
    <d v="2018-10-01T00:00:00"/>
    <x v="1"/>
    <x v="2"/>
  </r>
  <r>
    <x v="647"/>
    <n v="30519"/>
    <x v="9"/>
    <d v="2018-10-01T00:00:00"/>
    <x v="1"/>
    <x v="3"/>
  </r>
  <r>
    <x v="648"/>
    <n v="32291"/>
    <x v="10"/>
    <d v="2018-10-01T00:00:00"/>
    <x v="1"/>
    <x v="4"/>
  </r>
  <r>
    <x v="649"/>
    <n v="9340"/>
    <x v="11"/>
    <d v="2018-10-01T00:00:00"/>
    <x v="1"/>
    <x v="5"/>
  </r>
  <r>
    <x v="650"/>
    <n v="24969"/>
    <x v="12"/>
    <d v="2018-10-01T00:00:00"/>
    <x v="1"/>
    <x v="6"/>
  </r>
  <r>
    <x v="651"/>
    <n v="2256"/>
    <x v="13"/>
    <d v="2018-10-01T00:00:00"/>
    <x v="1"/>
    <x v="0"/>
  </r>
  <r>
    <x v="652"/>
    <n v="1409"/>
    <x v="14"/>
    <d v="2018-10-01T00:00:00"/>
    <x v="1"/>
    <x v="1"/>
  </r>
  <r>
    <x v="653"/>
    <n v="26068"/>
    <x v="15"/>
    <d v="2018-10-01T00:00:00"/>
    <x v="1"/>
    <x v="2"/>
  </r>
  <r>
    <x v="654"/>
    <n v="6223"/>
    <x v="16"/>
    <d v="2018-10-01T00:00:00"/>
    <x v="1"/>
    <x v="3"/>
  </r>
  <r>
    <x v="655"/>
    <n v="6634"/>
    <x v="17"/>
    <d v="2018-10-01T00:00:00"/>
    <x v="1"/>
    <x v="4"/>
  </r>
  <r>
    <x v="656"/>
    <n v="20950"/>
    <x v="18"/>
    <d v="2018-10-01T00:00:00"/>
    <x v="1"/>
    <x v="5"/>
  </r>
  <r>
    <x v="657"/>
    <n v="33159"/>
    <x v="19"/>
    <d v="2018-10-01T00:00:00"/>
    <x v="1"/>
    <x v="6"/>
  </r>
  <r>
    <x v="658"/>
    <n v="22461"/>
    <x v="20"/>
    <d v="2018-10-01T00:00:00"/>
    <x v="1"/>
    <x v="0"/>
  </r>
  <r>
    <x v="659"/>
    <n v="13873"/>
    <x v="21"/>
    <d v="2018-10-01T00:00:00"/>
    <x v="1"/>
    <x v="1"/>
  </r>
  <r>
    <x v="660"/>
    <n v="23216"/>
    <x v="22"/>
    <d v="2018-10-01T00:00:00"/>
    <x v="1"/>
    <x v="2"/>
  </r>
  <r>
    <x v="661"/>
    <n v="27354"/>
    <x v="23"/>
    <d v="2018-10-01T00:00:00"/>
    <x v="1"/>
    <x v="3"/>
  </r>
  <r>
    <x v="662"/>
    <n v="2105"/>
    <x v="24"/>
    <d v="2018-10-01T00:00:00"/>
    <x v="1"/>
    <x v="4"/>
  </r>
  <r>
    <x v="663"/>
    <n v="10598"/>
    <x v="25"/>
    <d v="2018-10-01T00:00:00"/>
    <x v="1"/>
    <x v="5"/>
  </r>
  <r>
    <x v="664"/>
    <n v="36577"/>
    <x v="26"/>
    <d v="2018-10-01T00:00:00"/>
    <x v="1"/>
    <x v="6"/>
  </r>
  <r>
    <x v="665"/>
    <n v="33118"/>
    <x v="27"/>
    <d v="2018-10-01T00:00:00"/>
    <x v="1"/>
    <x v="0"/>
  </r>
  <r>
    <x v="666"/>
    <n v="3957"/>
    <x v="28"/>
    <d v="2018-10-01T00:00:00"/>
    <x v="1"/>
    <x v="1"/>
  </r>
  <r>
    <x v="667"/>
    <n v="26006"/>
    <x v="29"/>
    <d v="2018-11-01T00:00:00"/>
    <x v="1"/>
    <x v="2"/>
  </r>
  <r>
    <x v="668"/>
    <n v="9085"/>
    <x v="30"/>
    <d v="2018-11-01T00:00:00"/>
    <x v="1"/>
    <x v="3"/>
  </r>
  <r>
    <x v="669"/>
    <n v="9576"/>
    <x v="0"/>
    <d v="2018-11-01T00:00:00"/>
    <x v="1"/>
    <x v="4"/>
  </r>
  <r>
    <x v="670"/>
    <n v="31377"/>
    <x v="1"/>
    <d v="2018-11-01T00:00:00"/>
    <x v="1"/>
    <x v="5"/>
  </r>
  <r>
    <x v="671"/>
    <n v="16932"/>
    <x v="2"/>
    <d v="2018-11-01T00:00:00"/>
    <x v="1"/>
    <x v="6"/>
  </r>
  <r>
    <x v="672"/>
    <n v="11546"/>
    <x v="3"/>
    <d v="2018-11-01T00:00:00"/>
    <x v="1"/>
    <x v="0"/>
  </r>
  <r>
    <x v="673"/>
    <n v="17980"/>
    <x v="4"/>
    <d v="2018-11-01T00:00:00"/>
    <x v="1"/>
    <x v="1"/>
  </r>
  <r>
    <x v="674"/>
    <n v="29355"/>
    <x v="5"/>
    <d v="2018-11-01T00:00:00"/>
    <x v="1"/>
    <x v="2"/>
  </r>
  <r>
    <x v="675"/>
    <n v="29358"/>
    <x v="6"/>
    <d v="2018-11-01T00:00:00"/>
    <x v="1"/>
    <x v="3"/>
  </r>
  <r>
    <x v="676"/>
    <n v="6046"/>
    <x v="7"/>
    <d v="2018-11-01T00:00:00"/>
    <x v="1"/>
    <x v="4"/>
  </r>
  <r>
    <x v="677"/>
    <n v="35971"/>
    <x v="8"/>
    <d v="2018-11-01T00:00:00"/>
    <x v="1"/>
    <x v="5"/>
  </r>
  <r>
    <x v="678"/>
    <n v="26677"/>
    <x v="9"/>
    <d v="2018-11-01T00:00:00"/>
    <x v="1"/>
    <x v="6"/>
  </r>
  <r>
    <x v="679"/>
    <n v="25652"/>
    <x v="10"/>
    <d v="2018-11-01T00:00:00"/>
    <x v="1"/>
    <x v="0"/>
  </r>
  <r>
    <x v="680"/>
    <n v="13739"/>
    <x v="11"/>
    <d v="2018-11-01T00:00:00"/>
    <x v="1"/>
    <x v="1"/>
  </r>
  <r>
    <x v="681"/>
    <n v="6176"/>
    <x v="12"/>
    <d v="2018-11-01T00:00:00"/>
    <x v="1"/>
    <x v="2"/>
  </r>
  <r>
    <x v="682"/>
    <n v="39969"/>
    <x v="13"/>
    <d v="2018-11-01T00:00:00"/>
    <x v="1"/>
    <x v="3"/>
  </r>
  <r>
    <x v="683"/>
    <n v="13308"/>
    <x v="14"/>
    <d v="2018-11-01T00:00:00"/>
    <x v="1"/>
    <x v="4"/>
  </r>
  <r>
    <x v="684"/>
    <n v="11017"/>
    <x v="15"/>
    <d v="2018-11-01T00:00:00"/>
    <x v="1"/>
    <x v="5"/>
  </r>
  <r>
    <x v="685"/>
    <n v="27436"/>
    <x v="16"/>
    <d v="2018-11-01T00:00:00"/>
    <x v="1"/>
    <x v="6"/>
  </r>
  <r>
    <x v="686"/>
    <n v="6842"/>
    <x v="17"/>
    <d v="2018-11-01T00:00:00"/>
    <x v="1"/>
    <x v="0"/>
  </r>
  <r>
    <x v="687"/>
    <n v="32728"/>
    <x v="18"/>
    <d v="2018-11-01T00:00:00"/>
    <x v="1"/>
    <x v="1"/>
  </r>
  <r>
    <x v="688"/>
    <n v="8716"/>
    <x v="19"/>
    <d v="2018-11-01T00:00:00"/>
    <x v="1"/>
    <x v="2"/>
  </r>
  <r>
    <x v="689"/>
    <n v="13633"/>
    <x v="20"/>
    <d v="2018-11-01T00:00:00"/>
    <x v="1"/>
    <x v="3"/>
  </r>
  <r>
    <x v="690"/>
    <n v="6411"/>
    <x v="21"/>
    <d v="2018-11-01T00:00:00"/>
    <x v="1"/>
    <x v="4"/>
  </r>
  <r>
    <x v="691"/>
    <n v="24942"/>
    <x v="22"/>
    <d v="2018-11-01T00:00:00"/>
    <x v="1"/>
    <x v="5"/>
  </r>
  <r>
    <x v="692"/>
    <n v="31315"/>
    <x v="23"/>
    <d v="2018-11-01T00:00:00"/>
    <x v="1"/>
    <x v="6"/>
  </r>
  <r>
    <x v="693"/>
    <n v="6263"/>
    <x v="24"/>
    <d v="2018-11-01T00:00:00"/>
    <x v="1"/>
    <x v="0"/>
  </r>
  <r>
    <x v="694"/>
    <n v="25045"/>
    <x v="25"/>
    <d v="2018-11-01T00:00:00"/>
    <x v="1"/>
    <x v="1"/>
  </r>
  <r>
    <x v="695"/>
    <n v="18476"/>
    <x v="26"/>
    <d v="2018-11-01T00:00:00"/>
    <x v="1"/>
    <x v="2"/>
  </r>
  <r>
    <x v="696"/>
    <n v="31903"/>
    <x v="27"/>
    <d v="2018-11-01T00:00:00"/>
    <x v="1"/>
    <x v="3"/>
  </r>
  <r>
    <x v="697"/>
    <n v="36448"/>
    <x v="29"/>
    <d v="2018-12-01T00:00:00"/>
    <x v="1"/>
    <x v="4"/>
  </r>
  <r>
    <x v="698"/>
    <n v="9229"/>
    <x v="30"/>
    <d v="2018-12-01T00:00:00"/>
    <x v="1"/>
    <x v="5"/>
  </r>
  <r>
    <x v="699"/>
    <n v="28853"/>
    <x v="0"/>
    <d v="2018-12-01T00:00:00"/>
    <x v="1"/>
    <x v="6"/>
  </r>
  <r>
    <x v="700"/>
    <n v="9505"/>
    <x v="1"/>
    <d v="2018-12-01T00:00:00"/>
    <x v="1"/>
    <x v="0"/>
  </r>
  <r>
    <x v="701"/>
    <n v="24375"/>
    <x v="2"/>
    <d v="2018-12-01T00:00:00"/>
    <x v="1"/>
    <x v="1"/>
  </r>
  <r>
    <x v="702"/>
    <n v="32551"/>
    <x v="3"/>
    <d v="2018-12-01T00:00:00"/>
    <x v="1"/>
    <x v="2"/>
  </r>
  <r>
    <x v="703"/>
    <n v="12287"/>
    <x v="4"/>
    <d v="2018-12-01T00:00:00"/>
    <x v="1"/>
    <x v="3"/>
  </r>
  <r>
    <x v="704"/>
    <n v="3087"/>
    <x v="5"/>
    <d v="2018-12-01T00:00:00"/>
    <x v="1"/>
    <x v="4"/>
  </r>
  <r>
    <x v="705"/>
    <n v="11248"/>
    <x v="6"/>
    <d v="2018-12-01T00:00:00"/>
    <x v="1"/>
    <x v="5"/>
  </r>
  <r>
    <x v="706"/>
    <n v="9332"/>
    <x v="7"/>
    <d v="2018-12-01T00:00:00"/>
    <x v="1"/>
    <x v="6"/>
  </r>
  <r>
    <x v="707"/>
    <n v="12643"/>
    <x v="8"/>
    <d v="2018-12-01T00:00:00"/>
    <x v="1"/>
    <x v="0"/>
  </r>
  <r>
    <x v="708"/>
    <n v="17383"/>
    <x v="9"/>
    <d v="2018-12-01T00:00:00"/>
    <x v="1"/>
    <x v="1"/>
  </r>
  <r>
    <x v="709"/>
    <n v="17506"/>
    <x v="10"/>
    <d v="2018-12-01T00:00:00"/>
    <x v="1"/>
    <x v="2"/>
  </r>
  <r>
    <x v="710"/>
    <n v="23398"/>
    <x v="11"/>
    <d v="2018-12-01T00:00:00"/>
    <x v="1"/>
    <x v="3"/>
  </r>
  <r>
    <x v="711"/>
    <n v="36241"/>
    <x v="12"/>
    <d v="2018-12-01T00:00:00"/>
    <x v="1"/>
    <x v="4"/>
  </r>
  <r>
    <x v="712"/>
    <n v="18731"/>
    <x v="13"/>
    <d v="2018-12-01T00:00:00"/>
    <x v="1"/>
    <x v="5"/>
  </r>
  <r>
    <x v="713"/>
    <n v="32987"/>
    <x v="14"/>
    <d v="2018-12-01T00:00:00"/>
    <x v="1"/>
    <x v="6"/>
  </r>
  <r>
    <x v="714"/>
    <n v="34837"/>
    <x v="15"/>
    <d v="2018-12-01T00:00:00"/>
    <x v="1"/>
    <x v="0"/>
  </r>
  <r>
    <x v="715"/>
    <n v="30830"/>
    <x v="16"/>
    <d v="2018-12-01T00:00:00"/>
    <x v="1"/>
    <x v="1"/>
  </r>
  <r>
    <x v="716"/>
    <n v="11477"/>
    <x v="17"/>
    <d v="2018-12-01T00:00:00"/>
    <x v="1"/>
    <x v="2"/>
  </r>
  <r>
    <x v="717"/>
    <n v="30069"/>
    <x v="18"/>
    <d v="2018-12-01T00:00:00"/>
    <x v="1"/>
    <x v="3"/>
  </r>
  <r>
    <x v="718"/>
    <n v="32033"/>
    <x v="19"/>
    <d v="2018-12-01T00:00:00"/>
    <x v="1"/>
    <x v="4"/>
  </r>
  <r>
    <x v="719"/>
    <n v="31793"/>
    <x v="20"/>
    <d v="2018-12-01T00:00:00"/>
    <x v="1"/>
    <x v="5"/>
  </r>
  <r>
    <x v="720"/>
    <n v="1480"/>
    <x v="21"/>
    <d v="2018-12-01T00:00:00"/>
    <x v="1"/>
    <x v="6"/>
  </r>
  <r>
    <x v="721"/>
    <n v="9993"/>
    <x v="22"/>
    <d v="2018-12-01T00:00:00"/>
    <x v="1"/>
    <x v="0"/>
  </r>
  <r>
    <x v="722"/>
    <n v="20205"/>
    <x v="23"/>
    <d v="2018-12-01T00:00:00"/>
    <x v="1"/>
    <x v="1"/>
  </r>
  <r>
    <x v="723"/>
    <n v="17314"/>
    <x v="24"/>
    <d v="2018-12-01T00:00:00"/>
    <x v="1"/>
    <x v="2"/>
  </r>
  <r>
    <x v="724"/>
    <n v="5505"/>
    <x v="25"/>
    <d v="2018-12-01T00:00:00"/>
    <x v="1"/>
    <x v="3"/>
  </r>
  <r>
    <x v="725"/>
    <n v="28714"/>
    <x v="26"/>
    <d v="2018-12-01T00:00:00"/>
    <x v="1"/>
    <x v="4"/>
  </r>
  <r>
    <x v="726"/>
    <n v="14284"/>
    <x v="27"/>
    <d v="2018-12-01T00:00:00"/>
    <x v="1"/>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1" cacheId="190" applyNumberFormats="0" applyBorderFormats="0" applyFontFormats="0" applyPatternFormats="0" applyAlignmentFormats="0" applyWidthHeightFormats="1" dataCaption="Values" updatedVersion="5" minRefreshableVersion="3" useAutoFormatting="1" itemPrintTitles="1" createdVersion="5" indent="0" compact="0" compactData="0" gridDropZones="1" multipleFieldFilters="0" chartFormat="2">
  <location ref="G3:J7" firstHeaderRow="1" firstDataRow="2" firstDataCol="1"/>
  <pivotFields count="5">
    <pivotField compact="0" outline="0" multipleItemSelectionAllowed="1" showAll="0" defaultSubtotal="0">
      <items count="4">
        <item x="0"/>
        <item x="1"/>
        <item x="2"/>
        <item x="3"/>
      </items>
    </pivotField>
    <pivotField axis="axisRow" compact="0" outline="0" showAll="0" defaultSubtotal="0">
      <items count="2">
        <item x="1"/>
        <item x="0"/>
      </items>
    </pivotField>
    <pivotField dataField="1" compact="0" numFmtId="187" outline="0" showAll="0"/>
    <pivotField dataField="1" compact="0" numFmtId="187" outline="0" showAll="0"/>
    <pivotField dataField="1" compact="0" numFmtId="187" outline="0" showAll="0"/>
  </pivotFields>
  <rowFields count="1">
    <field x="1"/>
  </rowFields>
  <rowItems count="3">
    <i>
      <x/>
    </i>
    <i>
      <x v="1"/>
    </i>
    <i t="grand">
      <x/>
    </i>
  </rowItems>
  <colFields count="1">
    <field x="-2"/>
  </colFields>
  <colItems count="3">
    <i>
      <x/>
    </i>
    <i i="1">
      <x v="1"/>
    </i>
    <i i="2">
      <x v="2"/>
    </i>
  </colItems>
  <dataFields count="3">
    <dataField name=" Salary" fld="2" baseField="1" baseItem="0" numFmtId="188"/>
    <dataField name=" Bunus" fld="3" baseField="1" baseItem="0" numFmtId="188"/>
    <dataField name=" Allowance" fld="4" baseField="1" baseItem="0" numFmtId="187"/>
  </dataFields>
  <formats count="1">
    <format dxfId="108">
      <pivotArea outline="0" collapsedLevelsAreSubtotals="1" fieldPosition="0">
        <references count="1">
          <reference field="4294967294" count="1" selected="0">
            <x v="2"/>
          </reference>
        </references>
      </pivotArea>
    </format>
  </formats>
  <chartFormats count="3">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4" cacheId="194" applyNumberFormats="0" applyBorderFormats="0" applyFontFormats="0" applyPatternFormats="0" applyAlignmentFormats="0" applyWidthHeightFormats="1" dataCaption="Values" updatedVersion="5" minRefreshableVersion="3" useAutoFormatting="1" itemPrintTitles="1" createdVersion="5" indent="0" compact="0" compactData="0" gridDropZones="1" multipleFieldFilters="0" chartFormat="4">
  <location ref="F3:J20" firstHeaderRow="1" firstDataRow="2" firstDataCol="2"/>
  <pivotFields count="4">
    <pivotField axis="axisRow" compact="0" outline="0" showAll="0" defaultSubtotal="0">
      <items count="5">
        <item x="0"/>
        <item x="1"/>
        <item x="2"/>
        <item x="3"/>
        <item x="4"/>
      </items>
    </pivotField>
    <pivotField axis="axisRow" compact="0" outline="0" showAll="0">
      <items count="4">
        <item x="0"/>
        <item x="1"/>
        <item x="2"/>
        <item t="default"/>
      </items>
    </pivotField>
    <pivotField axis="axisCol" compact="0" outline="0" showAll="0">
      <items count="3">
        <item x="0"/>
        <item x="1"/>
        <item t="default"/>
      </items>
    </pivotField>
    <pivotField dataField="1" compact="0" numFmtId="190" outline="0" showAll="0"/>
  </pivotFields>
  <rowFields count="2">
    <field x="0"/>
    <field x="1"/>
  </rowFields>
  <rowItems count="16">
    <i>
      <x/>
      <x/>
    </i>
    <i r="1">
      <x v="1"/>
    </i>
    <i r="1">
      <x v="2"/>
    </i>
    <i>
      <x v="1"/>
      <x/>
    </i>
    <i r="1">
      <x v="1"/>
    </i>
    <i r="1">
      <x v="2"/>
    </i>
    <i>
      <x v="2"/>
      <x/>
    </i>
    <i r="1">
      <x v="1"/>
    </i>
    <i r="1">
      <x v="2"/>
    </i>
    <i>
      <x v="3"/>
      <x/>
    </i>
    <i r="1">
      <x v="1"/>
    </i>
    <i r="1">
      <x v="2"/>
    </i>
    <i>
      <x v="4"/>
      <x/>
    </i>
    <i r="1">
      <x v="1"/>
    </i>
    <i r="1">
      <x v="2"/>
    </i>
    <i t="grand">
      <x/>
    </i>
  </rowItems>
  <colFields count="1">
    <field x="2"/>
  </colFields>
  <colItems count="3">
    <i>
      <x/>
    </i>
    <i>
      <x v="1"/>
    </i>
    <i t="grand">
      <x/>
    </i>
  </colItems>
  <dataFields count="1">
    <dataField name="Sum of Qty." fld="3" baseField="0" baseItem="0" numFmtId="37"/>
  </dataFields>
  <formats count="22">
    <format dxfId="107">
      <pivotArea type="all" dataOnly="0" outline="0" fieldPosition="0"/>
    </format>
    <format dxfId="106">
      <pivotArea outline="0" collapsedLevelsAreSubtotals="1" fieldPosition="0"/>
    </format>
    <format dxfId="105">
      <pivotArea dataOnly="0" labelOnly="1" outline="0" fieldPosition="0">
        <references count="1">
          <reference field="0" count="0"/>
        </references>
      </pivotArea>
    </format>
    <format dxfId="104">
      <pivotArea dataOnly="0" labelOnly="1" grandRow="1" outline="0" fieldPosition="0"/>
    </format>
    <format dxfId="103">
      <pivotArea dataOnly="0" labelOnly="1" outline="0" fieldPosition="0">
        <references count="2">
          <reference field="0" count="1" selected="0">
            <x v="0"/>
          </reference>
          <reference field="1" count="0"/>
        </references>
      </pivotArea>
    </format>
    <format dxfId="102">
      <pivotArea dataOnly="0" labelOnly="1" outline="0" fieldPosition="0">
        <references count="2">
          <reference field="0" count="1" selected="0">
            <x v="1"/>
          </reference>
          <reference field="1" count="0"/>
        </references>
      </pivotArea>
    </format>
    <format dxfId="101">
      <pivotArea dataOnly="0" labelOnly="1" outline="0" fieldPosition="0">
        <references count="2">
          <reference field="0" count="1" selected="0">
            <x v="2"/>
          </reference>
          <reference field="1" count="0"/>
        </references>
      </pivotArea>
    </format>
    <format dxfId="100">
      <pivotArea dataOnly="0" labelOnly="1" outline="0" fieldPosition="0">
        <references count="2">
          <reference field="0" count="1" selected="0">
            <x v="3"/>
          </reference>
          <reference field="1" count="0"/>
        </references>
      </pivotArea>
    </format>
    <format dxfId="99">
      <pivotArea dataOnly="0" labelOnly="1" outline="0" fieldPosition="0">
        <references count="2">
          <reference field="0" count="1" selected="0">
            <x v="4"/>
          </reference>
          <reference field="1" count="0"/>
        </references>
      </pivotArea>
    </format>
    <format dxfId="98">
      <pivotArea dataOnly="0" labelOnly="1" outline="0" fieldPosition="0">
        <references count="1">
          <reference field="2" count="0"/>
        </references>
      </pivotArea>
    </format>
    <format dxfId="97">
      <pivotArea dataOnly="0" labelOnly="1" grandCol="1" outline="0" fieldPosition="0"/>
    </format>
    <format dxfId="96">
      <pivotArea type="all" dataOnly="0" outline="0" fieldPosition="0"/>
    </format>
    <format dxfId="95">
      <pivotArea outline="0" collapsedLevelsAreSubtotals="1" fieldPosition="0"/>
    </format>
    <format dxfId="94">
      <pivotArea dataOnly="0" labelOnly="1" outline="0" fieldPosition="0">
        <references count="1">
          <reference field="0" count="0"/>
        </references>
      </pivotArea>
    </format>
    <format dxfId="93">
      <pivotArea dataOnly="0" labelOnly="1" grandRow="1" outline="0" fieldPosition="0"/>
    </format>
    <format dxfId="92">
      <pivotArea dataOnly="0" labelOnly="1" outline="0" fieldPosition="0">
        <references count="2">
          <reference field="0" count="1" selected="0">
            <x v="0"/>
          </reference>
          <reference field="1" count="0"/>
        </references>
      </pivotArea>
    </format>
    <format dxfId="91">
      <pivotArea dataOnly="0" labelOnly="1" outline="0" fieldPosition="0">
        <references count="2">
          <reference field="0" count="1" selected="0">
            <x v="1"/>
          </reference>
          <reference field="1" count="0"/>
        </references>
      </pivotArea>
    </format>
    <format dxfId="90">
      <pivotArea dataOnly="0" labelOnly="1" outline="0" fieldPosition="0">
        <references count="2">
          <reference field="0" count="1" selected="0">
            <x v="2"/>
          </reference>
          <reference field="1" count="0"/>
        </references>
      </pivotArea>
    </format>
    <format dxfId="89">
      <pivotArea dataOnly="0" labelOnly="1" outline="0" fieldPosition="0">
        <references count="2">
          <reference field="0" count="1" selected="0">
            <x v="3"/>
          </reference>
          <reference field="1" count="0"/>
        </references>
      </pivotArea>
    </format>
    <format dxfId="88">
      <pivotArea dataOnly="0" labelOnly="1" outline="0" fieldPosition="0">
        <references count="2">
          <reference field="0" count="1" selected="0">
            <x v="4"/>
          </reference>
          <reference field="1" count="0"/>
        </references>
      </pivotArea>
    </format>
    <format dxfId="87">
      <pivotArea dataOnly="0" labelOnly="1" outline="0" fieldPosition="0">
        <references count="1">
          <reference field="2" count="0"/>
        </references>
      </pivotArea>
    </format>
    <format dxfId="86">
      <pivotArea dataOnly="0" labelOnly="1" grandCol="1" outline="0" fieldPosition="0"/>
    </format>
  </formats>
  <chartFormats count="11">
    <chartFormat chart="0" format="0" series="1">
      <pivotArea type="data" outline="0" fieldPosition="0">
        <references count="2">
          <reference field="4294967294" count="1" selected="0">
            <x v="0"/>
          </reference>
          <reference field="1" count="1" selected="0">
            <x v="0"/>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 chart="0" format="3" series="1">
      <pivotArea type="data" outline="0" fieldPosition="0">
        <references count="2">
          <reference field="4294967294" count="1" selected="0">
            <x v="0"/>
          </reference>
          <reference field="2" count="1" selected="0">
            <x v="0"/>
          </reference>
        </references>
      </pivotArea>
    </chartFormat>
    <chartFormat chart="0" format="4" series="1">
      <pivotArea type="data" outline="0" fieldPosition="0">
        <references count="2">
          <reference field="4294967294" count="1" selected="0">
            <x v="0"/>
          </reference>
          <reference field="2" count="1" selected="0">
            <x v="1"/>
          </reference>
        </references>
      </pivotArea>
    </chartFormat>
    <chartFormat chart="0" format="5">
      <pivotArea type="data" outline="0" fieldPosition="0">
        <references count="4">
          <reference field="4294967294" count="1" selected="0">
            <x v="0"/>
          </reference>
          <reference field="0" count="1" selected="0">
            <x v="0"/>
          </reference>
          <reference field="1" count="1" selected="0">
            <x v="1"/>
          </reference>
          <reference field="2" count="1" selected="0">
            <x v="1"/>
          </reference>
        </references>
      </pivotArea>
    </chartFormat>
    <chartFormat chart="0" format="6">
      <pivotArea type="data" outline="0" fieldPosition="0">
        <references count="4">
          <reference field="4294967294" count="1" selected="0">
            <x v="0"/>
          </reference>
          <reference field="0" count="1" selected="0">
            <x v="1"/>
          </reference>
          <reference field="1" count="1" selected="0">
            <x v="1"/>
          </reference>
          <reference field="2" count="1" selected="0">
            <x v="1"/>
          </reference>
        </references>
      </pivotArea>
    </chartFormat>
    <chartFormat chart="3" format="7" series="1">
      <pivotArea type="data" outline="0" fieldPosition="0">
        <references count="2">
          <reference field="4294967294" count="1" selected="0">
            <x v="0"/>
          </reference>
          <reference field="2" count="1" selected="0">
            <x v="0"/>
          </reference>
        </references>
      </pivotArea>
    </chartFormat>
    <chartFormat chart="3" format="8" series="1">
      <pivotArea type="data" outline="0" fieldPosition="0">
        <references count="2">
          <reference field="4294967294" count="1" selected="0">
            <x v="0"/>
          </reference>
          <reference field="2" count="1" selected="0">
            <x v="1"/>
          </reference>
        </references>
      </pivotArea>
    </chartFormat>
    <chartFormat chart="3" format="9">
      <pivotArea type="data" outline="0" fieldPosition="0">
        <references count="4">
          <reference field="4294967294" count="1" selected="0">
            <x v="0"/>
          </reference>
          <reference field="0" count="1" selected="0">
            <x v="0"/>
          </reference>
          <reference field="1" count="1" selected="0">
            <x v="1"/>
          </reference>
          <reference field="2" count="1" selected="0">
            <x v="1"/>
          </reference>
        </references>
      </pivotArea>
    </chartFormat>
    <chartFormat chart="3" format="10">
      <pivotArea type="data" outline="0" fieldPosition="0">
        <references count="4">
          <reference field="4294967294" count="1" selected="0">
            <x v="0"/>
          </reference>
          <reference field="0" count="1" selected="0">
            <x v="1"/>
          </reference>
          <reference field="1" count="1" selected="0">
            <x v="1"/>
          </reference>
          <reference field="2"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 cacheId="195" applyNumberFormats="0" applyBorderFormats="0" applyFontFormats="0" applyPatternFormats="0" applyAlignmentFormats="0" applyWidthHeightFormats="1" dataCaption="Values" updatedVersion="5" minRefreshableVersion="5" useAutoFormatting="1" itemPrintTitles="1" createdVersion="5" indent="0" compact="0" compactData="0" gridDropZones="1" multipleFieldFilters="0" chartFormat="14" rowHeaderCaption=" Group">
  <location ref="C3:E13" firstHeaderRow="2" firstDataRow="2" firstDataCol="2"/>
  <pivotFields count="2">
    <pivotField axis="axisRow" compact="0" numFmtId="15" outline="0" showAll="0" defaultSubtotal="0">
      <items count="6">
        <item x="0"/>
        <item x="1"/>
        <item x="2"/>
        <item x="3"/>
        <item x="4"/>
        <item x="5"/>
      </items>
    </pivotField>
    <pivotField axis="axisRow" dataField="1" compact="0" numFmtId="190" outline="0" multipleItemSelectionAllowed="1" showAll="0" defaultSubtotal="0">
      <items count="4">
        <item x="0"/>
        <item x="1"/>
        <item x="2"/>
        <item x="3"/>
      </items>
    </pivotField>
  </pivotFields>
  <rowFields count="2">
    <field x="0"/>
    <field x="1"/>
  </rowFields>
  <rowItems count="9">
    <i>
      <x v="1"/>
      <x v="1"/>
    </i>
    <i r="1">
      <x v="2"/>
    </i>
    <i>
      <x v="2"/>
      <x v="1"/>
    </i>
    <i r="1">
      <x v="2"/>
    </i>
    <i>
      <x v="3"/>
      <x v="1"/>
    </i>
    <i r="1">
      <x v="2"/>
    </i>
    <i>
      <x v="4"/>
      <x v="1"/>
    </i>
    <i r="1">
      <x v="2"/>
    </i>
    <i t="grand">
      <x/>
    </i>
  </rowItems>
  <colItems count="1">
    <i/>
  </colItems>
  <dataFields count="1">
    <dataField name=" Amt." fld="1" baseField="1" baseItem="1"/>
  </dataFields>
  <formats count="19">
    <format dxfId="85">
      <pivotArea outline="0" collapsedLevelsAreSubtotals="1" fieldPosition="0"/>
    </format>
    <format dxfId="84">
      <pivotArea type="all" dataOnly="0" outline="0" fieldPosition="0"/>
    </format>
    <format dxfId="83">
      <pivotArea outline="0" collapsedLevelsAreSubtotals="1" fieldPosition="0"/>
    </format>
    <format dxfId="82">
      <pivotArea type="topRight" dataOnly="0" labelOnly="1" outline="0" fieldPosition="0"/>
    </format>
    <format dxfId="81">
      <pivotArea dataOnly="0" labelOnly="1" outline="0" fieldPosition="0">
        <references count="1">
          <reference field="0" count="4">
            <x v="1"/>
            <x v="2"/>
            <x v="3"/>
            <x v="4"/>
          </reference>
        </references>
      </pivotArea>
    </format>
    <format dxfId="80">
      <pivotArea dataOnly="0" labelOnly="1" grandRow="1" outline="0" fieldPosition="0"/>
    </format>
    <format dxfId="79">
      <pivotArea dataOnly="0" labelOnly="1" outline="0" fieldPosition="0">
        <references count="2">
          <reference field="0" count="1" selected="0">
            <x v="1"/>
          </reference>
          <reference field="1" count="2">
            <x v="1"/>
            <x v="2"/>
          </reference>
        </references>
      </pivotArea>
    </format>
    <format dxfId="78">
      <pivotArea dataOnly="0" labelOnly="1" outline="0" fieldPosition="0">
        <references count="2">
          <reference field="0" count="1" selected="0">
            <x v="2"/>
          </reference>
          <reference field="1" count="2">
            <x v="1"/>
            <x v="2"/>
          </reference>
        </references>
      </pivotArea>
    </format>
    <format dxfId="77">
      <pivotArea dataOnly="0" labelOnly="1" outline="0" fieldPosition="0">
        <references count="2">
          <reference field="0" count="1" selected="0">
            <x v="3"/>
          </reference>
          <reference field="1" count="2">
            <x v="1"/>
            <x v="2"/>
          </reference>
        </references>
      </pivotArea>
    </format>
    <format dxfId="76">
      <pivotArea dataOnly="0" labelOnly="1" outline="0" fieldPosition="0">
        <references count="2">
          <reference field="0" count="1" selected="0">
            <x v="4"/>
          </reference>
          <reference field="1" count="2">
            <x v="1"/>
            <x v="2"/>
          </reference>
        </references>
      </pivotArea>
    </format>
    <format dxfId="75">
      <pivotArea type="all" dataOnly="0" outline="0" fieldPosition="0"/>
    </format>
    <format dxfId="74">
      <pivotArea outline="0" collapsedLevelsAreSubtotals="1" fieldPosition="0"/>
    </format>
    <format dxfId="73">
      <pivotArea type="topRight" dataOnly="0" labelOnly="1" outline="0" fieldPosition="0"/>
    </format>
    <format dxfId="72">
      <pivotArea dataOnly="0" labelOnly="1" outline="0" fieldPosition="0">
        <references count="1">
          <reference field="0" count="4">
            <x v="1"/>
            <x v="2"/>
            <x v="3"/>
            <x v="4"/>
          </reference>
        </references>
      </pivotArea>
    </format>
    <format dxfId="71">
      <pivotArea dataOnly="0" labelOnly="1" grandRow="1" outline="0" fieldPosition="0"/>
    </format>
    <format dxfId="70">
      <pivotArea dataOnly="0" labelOnly="1" outline="0" fieldPosition="0">
        <references count="2">
          <reference field="0" count="1" selected="0">
            <x v="1"/>
          </reference>
          <reference field="1" count="2">
            <x v="1"/>
            <x v="2"/>
          </reference>
        </references>
      </pivotArea>
    </format>
    <format dxfId="69">
      <pivotArea dataOnly="0" labelOnly="1" outline="0" fieldPosition="0">
        <references count="2">
          <reference field="0" count="1" selected="0">
            <x v="2"/>
          </reference>
          <reference field="1" count="2">
            <x v="1"/>
            <x v="2"/>
          </reference>
        </references>
      </pivotArea>
    </format>
    <format dxfId="68">
      <pivotArea dataOnly="0" labelOnly="1" outline="0" fieldPosition="0">
        <references count="2">
          <reference field="0" count="1" selected="0">
            <x v="3"/>
          </reference>
          <reference field="1" count="2">
            <x v="1"/>
            <x v="2"/>
          </reference>
        </references>
      </pivotArea>
    </format>
    <format dxfId="67">
      <pivotArea dataOnly="0" labelOnly="1" outline="0" fieldPosition="0">
        <references count="2">
          <reference field="0" count="1" selected="0">
            <x v="4"/>
          </reference>
          <reference field="1" count="2">
            <x v="1"/>
            <x v="2"/>
          </reference>
        </references>
      </pivotArea>
    </format>
  </formats>
  <chartFormats count="11">
    <chartFormat chart="9" format="4" series="1">
      <pivotArea type="data" outline="0" fieldPosition="0">
        <references count="1">
          <reference field="4294967294" count="1" selected="0">
            <x v="0"/>
          </reference>
        </references>
      </pivotArea>
    </chartFormat>
    <chartFormat chart="10" format="0" series="1">
      <pivotArea type="data" outline="0" fieldPosition="0">
        <references count="1">
          <reference field="4294967294" count="1" selected="0">
            <x v="0"/>
          </reference>
        </references>
      </pivotArea>
    </chartFormat>
    <chartFormat chart="10" format="1">
      <pivotArea type="data" outline="0" fieldPosition="0">
        <references count="3">
          <reference field="4294967294" count="1" selected="0">
            <x v="0"/>
          </reference>
          <reference field="0" count="1" selected="0">
            <x v="1"/>
          </reference>
          <reference field="1" count="1" selected="0">
            <x v="1"/>
          </reference>
        </references>
      </pivotArea>
    </chartFormat>
    <chartFormat chart="10" format="2">
      <pivotArea type="data" outline="0" fieldPosition="0">
        <references count="3">
          <reference field="4294967294" count="1" selected="0">
            <x v="0"/>
          </reference>
          <reference field="0" count="1" selected="0">
            <x v="2"/>
          </reference>
          <reference field="1" count="1" selected="0">
            <x v="1"/>
          </reference>
        </references>
      </pivotArea>
    </chartFormat>
    <chartFormat chart="10" format="3">
      <pivotArea type="data" outline="0" fieldPosition="0">
        <references count="3">
          <reference field="4294967294" count="1" selected="0">
            <x v="0"/>
          </reference>
          <reference field="0" count="1" selected="0">
            <x v="3"/>
          </reference>
          <reference field="1" count="1" selected="0">
            <x v="1"/>
          </reference>
        </references>
      </pivotArea>
    </chartFormat>
    <chartFormat chart="10" format="4">
      <pivotArea type="data" outline="0" fieldPosition="0">
        <references count="3">
          <reference field="4294967294" count="1" selected="0">
            <x v="0"/>
          </reference>
          <reference field="0" count="1" selected="0">
            <x v="4"/>
          </reference>
          <reference field="1" count="1" selected="0">
            <x v="1"/>
          </reference>
        </references>
      </pivotArea>
    </chartFormat>
    <chartFormat chart="12" format="5" series="1">
      <pivotArea type="data" outline="0" fieldPosition="0">
        <references count="1">
          <reference field="4294967294" count="1" selected="0">
            <x v="0"/>
          </reference>
        </references>
      </pivotArea>
    </chartFormat>
    <chartFormat chart="12" format="6">
      <pivotArea type="data" outline="0" fieldPosition="0">
        <references count="3">
          <reference field="4294967294" count="1" selected="0">
            <x v="0"/>
          </reference>
          <reference field="0" count="1" selected="0">
            <x v="1"/>
          </reference>
          <reference field="1" count="1" selected="0">
            <x v="1"/>
          </reference>
        </references>
      </pivotArea>
    </chartFormat>
    <chartFormat chart="12" format="7">
      <pivotArea type="data" outline="0" fieldPosition="0">
        <references count="3">
          <reference field="4294967294" count="1" selected="0">
            <x v="0"/>
          </reference>
          <reference field="0" count="1" selected="0">
            <x v="2"/>
          </reference>
          <reference field="1" count="1" selected="0">
            <x v="1"/>
          </reference>
        </references>
      </pivotArea>
    </chartFormat>
    <chartFormat chart="12" format="8">
      <pivotArea type="data" outline="0" fieldPosition="0">
        <references count="3">
          <reference field="4294967294" count="1" selected="0">
            <x v="0"/>
          </reference>
          <reference field="0" count="1" selected="0">
            <x v="3"/>
          </reference>
          <reference field="1" count="1" selected="0">
            <x v="1"/>
          </reference>
        </references>
      </pivotArea>
    </chartFormat>
    <chartFormat chart="12" format="9">
      <pivotArea type="data" outline="0" fieldPosition="0">
        <references count="3">
          <reference field="4294967294" count="1" selected="0">
            <x v="0"/>
          </reference>
          <reference field="0" count="1" selected="0">
            <x v="4"/>
          </reference>
          <reference field="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6" cacheId="196"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17">
  <location ref="A1:B8" firstHeaderRow="1" firstDataRow="1" firstDataCol="1"/>
  <pivotFields count="3">
    <pivotField dataField="1" showAll="0"/>
    <pivotField axis="axisRow" showAll="0">
      <items count="9">
        <item x="0"/>
        <item x="1"/>
        <item x="2"/>
        <item x="3"/>
        <item x="4"/>
        <item x="5"/>
        <item x="6"/>
        <item x="7"/>
        <item t="default"/>
      </items>
    </pivotField>
    <pivotField showAll="0">
      <items count="5">
        <item x="3"/>
        <item x="2"/>
        <item x="0"/>
        <item x="1"/>
        <item t="default"/>
      </items>
    </pivotField>
  </pivotFields>
  <rowFields count="1">
    <field x="1"/>
  </rowFields>
  <rowItems count="7">
    <i>
      <x v="1"/>
    </i>
    <i>
      <x v="2"/>
    </i>
    <i>
      <x v="3"/>
    </i>
    <i>
      <x v="4"/>
    </i>
    <i>
      <x v="5"/>
    </i>
    <i>
      <x v="6"/>
    </i>
    <i t="grand">
      <x/>
    </i>
  </rowItems>
  <colItems count="1">
    <i/>
  </colItems>
  <dataFields count="1">
    <dataField name="Count of Emp." fld="0" subtotal="count" baseField="0" baseItem="0"/>
  </dataFields>
  <chartFormats count="2">
    <chartFormat chart="15" format="2" series="1">
      <pivotArea type="data" outline="0" fieldPosition="0">
        <references count="1">
          <reference field="4294967294" count="1" selected="0">
            <x v="0"/>
          </reference>
        </references>
      </pivotArea>
    </chartFormat>
    <chartFormat chart="16"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5" cacheId="197" applyNumberFormats="0" applyBorderFormats="0" applyFontFormats="0" applyPatternFormats="0" applyAlignmentFormats="0" applyWidthHeightFormats="1" dataCaption="Values" updatedVersion="5" minRefreshableVersion="5" showDrill="0" useAutoFormatting="1" itemPrintTitles="1" createdVersion="5" indent="0" compact="0" compactData="0" gridDropZones="1" multipleFieldFilters="0">
  <location ref="A27:B32" firstHeaderRow="2" firstDataRow="2" firstDataCol="1" rowPageCount="1" colPageCount="1"/>
  <pivotFields count="3">
    <pivotField axis="axisPage" compact="0" outline="0" multipleItemSelectionAllowed="1" showAll="0">
      <items count="3">
        <item x="0"/>
        <item x="1"/>
        <item t="default"/>
      </items>
    </pivotField>
    <pivotField axis="axisRow" compact="0" numFmtId="17" outline="0" showAll="0" defaultSubtotal="0">
      <items count="12">
        <item x="0"/>
        <item x="1"/>
        <item x="2"/>
        <item x="3"/>
        <item x="4"/>
        <item x="5"/>
        <item x="6"/>
        <item x="7"/>
        <item x="8"/>
        <item x="9"/>
        <item x="10"/>
        <item x="11"/>
      </items>
    </pivotField>
    <pivotField dataField="1" compact="0" numFmtId="187" outline="0" showAll="0"/>
  </pivotFields>
  <rowFields count="1">
    <field x="1"/>
  </rowFields>
  <rowItems count="4">
    <i>
      <x/>
    </i>
    <i>
      <x v="1"/>
    </i>
    <i>
      <x v="2"/>
    </i>
    <i t="grand">
      <x/>
    </i>
  </rowItems>
  <colItems count="1">
    <i/>
  </colItems>
  <pageFields count="1">
    <pageField fld="0" hier="-1"/>
  </pageFields>
  <dataFields count="1">
    <dataField name=" Leather shoes" fld="2" baseField="0" baseItem="0"/>
  </dataFields>
  <formats count="6">
    <format dxfId="28">
      <pivotArea outline="0" collapsedLevelsAreSubtotals="1" fieldPosition="0"/>
    </format>
    <format dxfId="27">
      <pivotArea type="all" dataOnly="0" outline="0" fieldPosition="0"/>
    </format>
    <format dxfId="26">
      <pivotArea outline="0" collapsedLevelsAreSubtotals="1" fieldPosition="0"/>
    </format>
    <format dxfId="25">
      <pivotArea dataOnly="0" labelOnly="1" outline="0" fieldPosition="0">
        <references count="1">
          <reference field="1" count="0"/>
        </references>
      </pivotArea>
    </format>
    <format dxfId="24">
      <pivotArea dataOnly="0" labelOnly="1" grandRow="1" outline="0" fieldPosition="0"/>
    </format>
    <format dxfId="23">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filters count="1">
    <filter fld="1" type="dateBetween" evalOrder="-1" id="284" name="Month">
      <autoFilter ref="A1">
        <filterColumn colId="0">
          <customFilters and="1">
            <customFilter operator="greaterThanOrEqual" val="43101"/>
            <customFilter operator="lessThanOrEqual" val="43190"/>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13" cacheId="199" applyNumberFormats="0" applyBorderFormats="0" applyFontFormats="0" applyPatternFormats="0" applyAlignmentFormats="0" applyWidthHeightFormats="1" dataCaption="Values" updatedVersion="5" minRefreshableVersion="5" useAutoFormatting="1" itemPrintTitles="1" createdVersion="5" indent="0" compact="0" compactData="0" gridDropZones="1" multipleFieldFilters="0" chartFormat="14">
  <location ref="A40:D49" firstHeaderRow="1" firstDataRow="2" firstDataCol="1"/>
  <pivotFields count="6">
    <pivotField compact="0" numFmtId="15" outline="0" showAll="0">
      <items count="72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t="default"/>
      </items>
    </pivotField>
    <pivotField dataField="1" compact="0" numFmtId="187" outline="0" showAll="0"/>
    <pivotField compact="0" outline="0" showAll="0"/>
    <pivotField compact="0" numFmtId="198" outline="0" showAll="0"/>
    <pivotField axis="axisCol" compact="0" outline="0" showAll="0">
      <items count="3">
        <item x="0"/>
        <item x="1"/>
        <item t="default"/>
      </items>
    </pivotField>
    <pivotField axis="axisRow" compact="0" numFmtId="197" outline="0" showAll="0">
      <items count="8">
        <item x="5"/>
        <item x="6"/>
        <item x="0"/>
        <item x="1"/>
        <item x="2"/>
        <item x="3"/>
        <item x="4"/>
        <item t="default"/>
      </items>
    </pivotField>
  </pivotFields>
  <rowFields count="1">
    <field x="5"/>
  </rowFields>
  <rowItems count="8">
    <i>
      <x/>
    </i>
    <i>
      <x v="1"/>
    </i>
    <i>
      <x v="2"/>
    </i>
    <i>
      <x v="3"/>
    </i>
    <i>
      <x v="4"/>
    </i>
    <i>
      <x v="5"/>
    </i>
    <i>
      <x v="6"/>
    </i>
    <i t="grand">
      <x/>
    </i>
  </rowItems>
  <colFields count="1">
    <field x="4"/>
  </colFields>
  <colItems count="3">
    <i>
      <x/>
    </i>
    <i>
      <x v="1"/>
    </i>
    <i t="grand">
      <x/>
    </i>
  </colItems>
  <dataFields count="1">
    <dataField name="Avg Sales" fld="1" subtotal="average" baseField="5" baseItem="0"/>
  </dataFields>
  <formats count="8">
    <format dxfId="8">
      <pivotArea type="all" dataOnly="0" outline="0" fieldPosition="0"/>
    </format>
    <format dxfId="7">
      <pivotArea outline="0" collapsedLevelsAreSubtotals="1" fieldPosition="0"/>
    </format>
    <format dxfId="6">
      <pivotArea dataOnly="0" labelOnly="1" outline="0" fieldPosition="0">
        <references count="1">
          <reference field="5" count="0"/>
        </references>
      </pivotArea>
    </format>
    <format dxfId="5">
      <pivotArea dataOnly="0" labelOnly="1" grandRow="1" outline="0" fieldPosition="0"/>
    </format>
    <format dxfId="4">
      <pivotArea dataOnly="0" labelOnly="1" outline="0" fieldPosition="0">
        <references count="1">
          <reference field="4" count="0"/>
        </references>
      </pivotArea>
    </format>
    <format dxfId="3">
      <pivotArea dataOnly="0" labelOnly="1" grandCol="1" outline="0" fieldPosition="0"/>
    </format>
    <format dxfId="2">
      <pivotArea outline="0" collapsedLevelsAreSubtotals="1" fieldPosition="0">
        <references count="1">
          <reference field="5" count="0" selected="0"/>
        </references>
      </pivotArea>
    </format>
    <format dxfId="1">
      <pivotArea grandRow="1" outline="0" collapsedLevelsAreSubtotals="1" fieldPosition="0"/>
    </format>
  </formats>
  <chartFormats count="5">
    <chartFormat chart="0" format="0" series="1">
      <pivotArea type="data" outline="0" fieldPosition="0">
        <references count="2">
          <reference field="4294967294" count="1" selected="0">
            <x v="0"/>
          </reference>
          <reference field="4" count="1" selected="0">
            <x v="0"/>
          </reference>
        </references>
      </pivotArea>
    </chartFormat>
    <chartFormat chart="0" format="1" series="1">
      <pivotArea type="data" outline="0" fieldPosition="0">
        <references count="2">
          <reference field="4294967294" count="1" selected="0">
            <x v="0"/>
          </reference>
          <reference field="4" count="1" selected="0">
            <x v="1"/>
          </reference>
        </references>
      </pivotArea>
    </chartFormat>
    <chartFormat chart="8" format="4" series="1">
      <pivotArea type="data" outline="0" fieldPosition="0">
        <references count="2">
          <reference field="4294967294" count="1" selected="0">
            <x v="0"/>
          </reference>
          <reference field="4" count="1" selected="0">
            <x v="0"/>
          </reference>
        </references>
      </pivotArea>
    </chartFormat>
    <chartFormat chart="8" format="5" series="1">
      <pivotArea type="data" outline="0" fieldPosition="0">
        <references count="2">
          <reference field="4294967294" count="1" selected="0">
            <x v="0"/>
          </reference>
          <reference field="4" count="1" selected="0">
            <x v="1"/>
          </reference>
        </references>
      </pivotArea>
    </chartFormat>
    <chartFormat chart="8" format="6">
      <pivotArea type="data" outline="0" fieldPosition="0">
        <references count="3">
          <reference field="4294967294" count="1" selected="0">
            <x v="0"/>
          </reference>
          <reference field="4" count="1" selected="0">
            <x v="1"/>
          </reference>
          <reference field="5"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12" cacheId="199" applyNumberFormats="0" applyBorderFormats="0" applyFontFormats="0" applyPatternFormats="0" applyAlignmentFormats="0" applyWidthHeightFormats="1" dataCaption="Values" updatedVersion="5" minRefreshableVersion="5" useAutoFormatting="1" itemPrintTitles="1" createdVersion="5" indent="0" compact="0" compactData="0" gridDropZones="1" multipleFieldFilters="0" chartFormat="5">
  <location ref="A3:D36" firstHeaderRow="1" firstDataRow="2" firstDataCol="1"/>
  <pivotFields count="6">
    <pivotField compact="0" numFmtId="15" outline="0" showAll="0">
      <items count="72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t="default"/>
      </items>
    </pivotField>
    <pivotField dataField="1" compact="0" numFmtId="187" outline="0" showAll="0"/>
    <pivotField axis="axisRow" compact="0" outline="0" showAll="0">
      <items count="32">
        <item x="29"/>
        <item x="30"/>
        <item x="0"/>
        <item x="1"/>
        <item x="2"/>
        <item x="3"/>
        <item x="4"/>
        <item x="5"/>
        <item x="6"/>
        <item x="7"/>
        <item x="8"/>
        <item x="9"/>
        <item x="10"/>
        <item x="11"/>
        <item x="12"/>
        <item x="13"/>
        <item x="14"/>
        <item x="15"/>
        <item x="16"/>
        <item x="17"/>
        <item x="18"/>
        <item x="19"/>
        <item x="20"/>
        <item x="21"/>
        <item x="22"/>
        <item x="23"/>
        <item x="24"/>
        <item x="25"/>
        <item x="26"/>
        <item x="27"/>
        <item x="28"/>
        <item t="default"/>
      </items>
    </pivotField>
    <pivotField compact="0" numFmtId="198" outline="0" showAll="0"/>
    <pivotField axis="axisCol" compact="0" outline="0" showAll="0">
      <items count="3">
        <item x="0"/>
        <item x="1"/>
        <item t="default"/>
      </items>
    </pivotField>
    <pivotField compact="0" numFmtId="197" outline="0" showAll="0"/>
  </pivotFields>
  <rowFields count="1">
    <field x="2"/>
  </rowFields>
  <rowItems count="3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t="grand">
      <x/>
    </i>
  </rowItems>
  <colFields count="1">
    <field x="4"/>
  </colFields>
  <colItems count="3">
    <i>
      <x/>
    </i>
    <i>
      <x v="1"/>
    </i>
    <i t="grand">
      <x/>
    </i>
  </colItems>
  <dataFields count="1">
    <dataField name="Average of Sales Amt." fld="1" subtotal="average" baseField="2" baseItem="0" numFmtId="187"/>
  </dataFields>
  <formats count="7">
    <format dxfId="15">
      <pivotArea outline="0" collapsedLevelsAreSubtotals="1" fieldPosition="0"/>
    </format>
    <format dxfId="14">
      <pivotArea type="all" dataOnly="0" outline="0" fieldPosition="0"/>
    </format>
    <format dxfId="13">
      <pivotArea outline="0" collapsedLevelsAreSubtotals="1" fieldPosition="0"/>
    </format>
    <format dxfId="12">
      <pivotArea dataOnly="0" labelOnly="1" outline="0" fieldPosition="0">
        <references count="1">
          <reference field="2" count="0"/>
        </references>
      </pivotArea>
    </format>
    <format dxfId="11">
      <pivotArea dataOnly="0" labelOnly="1" grandRow="1" outline="0" fieldPosition="0"/>
    </format>
    <format dxfId="10">
      <pivotArea dataOnly="0" labelOnly="1" outline="0" fieldPosition="0">
        <references count="1">
          <reference field="4" count="0"/>
        </references>
      </pivotArea>
    </format>
    <format dxfId="9">
      <pivotArea dataOnly="0" labelOnly="1" grandCol="1" outline="0" fieldPosition="0"/>
    </format>
  </formats>
  <chartFormats count="3">
    <chartFormat chart="3" format="4" series="1">
      <pivotArea type="data" outline="0" fieldPosition="0">
        <references count="2">
          <reference field="4294967294" count="1" selected="0">
            <x v="0"/>
          </reference>
          <reference field="4" count="1" selected="0">
            <x v="0"/>
          </reference>
        </references>
      </pivotArea>
    </chartFormat>
    <chartFormat chart="3" format="5" series="1">
      <pivotArea type="data" outline="0" fieldPosition="0">
        <references count="2">
          <reference field="4294967294" count="1" selected="0">
            <x v="0"/>
          </reference>
          <reference field="4" count="1" selected="0">
            <x v="1"/>
          </reference>
        </references>
      </pivotArea>
    </chartFormat>
    <chartFormat chart="3" format="6">
      <pivotArea type="data" outline="0" fieldPosition="0">
        <references count="3">
          <reference field="4294967294" count="1" selected="0">
            <x v="0"/>
          </reference>
          <reference field="2" count="1" selected="0">
            <x v="22"/>
          </reference>
          <reference field="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14" cacheId="199" applyNumberFormats="0" applyBorderFormats="0" applyFontFormats="0" applyPatternFormats="0" applyAlignmentFormats="0" applyWidthHeightFormats="1" dataCaption="Values" updatedVersion="5" minRefreshableVersion="5" useAutoFormatting="1" itemPrintTitles="1" createdVersion="5" indent="0" compact="0" compactData="0" gridDropZones="1" multipleFieldFilters="0" chartFormat="18">
  <location ref="A54:B58" firstHeaderRow="2" firstDataRow="2" firstDataCol="1"/>
  <pivotFields count="6">
    <pivotField compact="0" numFmtId="15" outline="0" showAll="0">
      <items count="72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t="default"/>
      </items>
    </pivotField>
    <pivotField dataField="1" compact="0" numFmtId="187" outline="0" showAll="0"/>
    <pivotField compact="0" outline="0" showAll="0"/>
    <pivotField compact="0" numFmtId="198" outline="0" showAll="0"/>
    <pivotField axis="axisRow" compact="0" outline="0" showAll="0">
      <items count="3">
        <item x="0"/>
        <item x="1"/>
        <item t="default"/>
      </items>
    </pivotField>
    <pivotField compact="0" numFmtId="197" outline="0" showAll="0">
      <items count="8">
        <item x="5"/>
        <item x="6"/>
        <item x="0"/>
        <item x="1"/>
        <item x="2"/>
        <item x="3"/>
        <item x="4"/>
        <item t="default"/>
      </items>
    </pivotField>
  </pivotFields>
  <rowFields count="1">
    <field x="4"/>
  </rowFields>
  <rowItems count="3">
    <i>
      <x/>
    </i>
    <i>
      <x v="1"/>
    </i>
    <i t="grand">
      <x/>
    </i>
  </rowItems>
  <colItems count="1">
    <i/>
  </colItems>
  <dataFields count="1">
    <dataField name="Avg Sales" fld="1" subtotal="average" baseField="5" baseItem="0" numFmtId="187"/>
  </dataFields>
  <formats count="7">
    <format dxfId="22">
      <pivotArea type="all" dataOnly="0" outline="0" fieldPosition="0"/>
    </format>
    <format dxfId="21">
      <pivotArea outline="0" collapsedLevelsAreSubtotals="1" fieldPosition="0"/>
    </format>
    <format dxfId="20">
      <pivotArea dataOnly="0" labelOnly="1" grandRow="1" outline="0" fieldPosition="0"/>
    </format>
    <format dxfId="19">
      <pivotArea dataOnly="0" labelOnly="1" outline="0" fieldPosition="0">
        <references count="1">
          <reference field="4" count="0"/>
        </references>
      </pivotArea>
    </format>
    <format dxfId="18">
      <pivotArea dataOnly="0" labelOnly="1" grandCol="1" outline="0" fieldPosition="0"/>
    </format>
    <format dxfId="17">
      <pivotArea grandRow="1" outline="0" collapsedLevelsAreSubtotals="1" fieldPosition="0"/>
    </format>
    <format dxfId="16">
      <pivotArea outline="0" collapsedLevelsAreSubtotals="1" fieldPosition="0"/>
    </format>
  </formats>
  <chartFormats count="7">
    <chartFormat chart="0" format="0" series="1">
      <pivotArea type="data" outline="0" fieldPosition="0">
        <references count="2">
          <reference field="4294967294" count="1" selected="0">
            <x v="0"/>
          </reference>
          <reference field="4" count="1" selected="0">
            <x v="0"/>
          </reference>
        </references>
      </pivotArea>
    </chartFormat>
    <chartFormat chart="0" format="1" series="1">
      <pivotArea type="data" outline="0" fieldPosition="0">
        <references count="2">
          <reference field="4294967294" count="1" selected="0">
            <x v="0"/>
          </reference>
          <reference field="4" count="1" selected="0">
            <x v="1"/>
          </reference>
        </references>
      </pivotArea>
    </chartFormat>
    <chartFormat chart="8" format="4" series="1">
      <pivotArea type="data" outline="0" fieldPosition="0">
        <references count="2">
          <reference field="4294967294" count="1" selected="0">
            <x v="0"/>
          </reference>
          <reference field="4" count="1" selected="0">
            <x v="0"/>
          </reference>
        </references>
      </pivotArea>
    </chartFormat>
    <chartFormat chart="8" format="5" series="1">
      <pivotArea type="data" outline="0" fieldPosition="0">
        <references count="2">
          <reference field="4294967294" count="1" selected="0">
            <x v="0"/>
          </reference>
          <reference field="4" count="1" selected="0">
            <x v="1"/>
          </reference>
        </references>
      </pivotArea>
    </chartFormat>
    <chartFormat chart="17" format="6" series="1">
      <pivotArea type="data" outline="0" fieldPosition="0">
        <references count="1">
          <reference field="4294967294" count="1" selected="0">
            <x v="0"/>
          </reference>
        </references>
      </pivotArea>
    </chartFormat>
    <chartFormat chart="17" format="7">
      <pivotArea type="data" outline="0" fieldPosition="0">
        <references count="2">
          <reference field="4294967294" count="1" selected="0">
            <x v="0"/>
          </reference>
          <reference field="4" count="1" selected="0">
            <x v="0"/>
          </reference>
        </references>
      </pivotArea>
    </chartFormat>
    <chartFormat chart="17" format="8">
      <pivotArea type="data" outline="0" fieldPosition="0">
        <references count="2">
          <reference field="4294967294" count="1" selected="0">
            <x v="0"/>
          </reference>
          <reference field="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1" cacheId="196" applyNumberFormats="0" applyBorderFormats="0" applyFontFormats="0" applyPatternFormats="0" applyAlignmentFormats="0" applyWidthHeightFormats="1" dataCaption="Values" updatedVersion="5" minRefreshableVersion="3" useAutoFormatting="1" itemPrintTitles="1" createdVersion="5" indent="0" compact="0" compactData="0" gridDropZones="1" multipleFieldFilters="0" chartFormat="3">
  <location ref="D3:E11" firstHeaderRow="2" firstDataRow="2" firstDataCol="1" rowPageCount="1" colPageCount="1"/>
  <pivotFields count="3">
    <pivotField dataField="1" compact="0" outline="0" showAll="0"/>
    <pivotField axis="axisRow" compact="0" outline="0" showAll="0" sortType="ascending">
      <items count="9">
        <item x="0"/>
        <item x="7"/>
        <item x="1"/>
        <item x="2"/>
        <item x="3"/>
        <item x="4"/>
        <item x="5"/>
        <item x="6"/>
        <item t="default"/>
      </items>
    </pivotField>
    <pivotField axis="axisPage" compact="0" outline="0" multipleItemSelectionAllowed="1" showAll="0">
      <items count="5">
        <item x="3"/>
        <item x="2"/>
        <item x="0"/>
        <item x="1"/>
        <item t="default"/>
      </items>
    </pivotField>
  </pivotFields>
  <rowFields count="1">
    <field x="1"/>
  </rowFields>
  <rowItems count="7">
    <i>
      <x v="2"/>
    </i>
    <i>
      <x v="3"/>
    </i>
    <i>
      <x v="4"/>
    </i>
    <i>
      <x v="5"/>
    </i>
    <i>
      <x v="6"/>
    </i>
    <i>
      <x v="7"/>
    </i>
    <i t="grand">
      <x/>
    </i>
  </rowItems>
  <colItems count="1">
    <i/>
  </colItems>
  <pageFields count="1">
    <pageField fld="2" hier="-1"/>
  </pageFields>
  <dataFields count="1">
    <dataField name="Count of Emp." fld="0" subtotal="count" baseField="0" baseItem="0"/>
  </dataFields>
  <chartFormats count="2">
    <chartFormat chart="0"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1" cacheId="196" applyNumberFormats="0" applyBorderFormats="0" applyFontFormats="0" applyPatternFormats="0" applyAlignmentFormats="0" applyWidthHeightFormats="1" dataCaption="Values" updatedVersion="5" minRefreshableVersion="3" useAutoFormatting="1" itemPrintTitles="1" createdVersion="5" indent="0" compact="0" compactData="0" gridDropZones="1" multipleFieldFilters="0" chartFormat="3">
  <location ref="D3:E11" firstHeaderRow="2" firstDataRow="2" firstDataCol="1" rowPageCount="1" colPageCount="1"/>
  <pivotFields count="3">
    <pivotField dataField="1" compact="0" outline="0" showAll="0"/>
    <pivotField axis="axisRow" compact="0" outline="0" showAll="0" sortType="ascending">
      <items count="9">
        <item x="0"/>
        <item x="7"/>
        <item x="1"/>
        <item x="2"/>
        <item x="3"/>
        <item x="4"/>
        <item x="5"/>
        <item x="6"/>
        <item t="default"/>
      </items>
    </pivotField>
    <pivotField axis="axisPage" compact="0" outline="0" multipleItemSelectionAllowed="1" showAll="0">
      <items count="5">
        <item x="3"/>
        <item x="2"/>
        <item x="0"/>
        <item x="1"/>
        <item t="default"/>
      </items>
    </pivotField>
  </pivotFields>
  <rowFields count="1">
    <field x="1"/>
  </rowFields>
  <rowItems count="7">
    <i>
      <x v="2"/>
    </i>
    <i>
      <x v="3"/>
    </i>
    <i>
      <x v="4"/>
    </i>
    <i>
      <x v="5"/>
    </i>
    <i>
      <x v="6"/>
    </i>
    <i>
      <x v="7"/>
    </i>
    <i t="grand">
      <x/>
    </i>
  </rowItems>
  <colItems count="1">
    <i/>
  </colItems>
  <pageFields count="1">
    <pageField fld="2" hier="-1"/>
  </pageFields>
  <dataFields count="1">
    <dataField name="Count of Emp." fld="0" subtotal="count" baseField="0" baseItem="0"/>
  </dataFields>
  <chartFormats count="2">
    <chartFormat chart="0"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1" cacheId="198" applyNumberFormats="0" applyBorderFormats="0" applyFontFormats="0" applyPatternFormats="0" applyAlignmentFormats="0" applyWidthHeightFormats="1" dataCaption="Values" updatedVersion="5" minRefreshableVersion="5" useAutoFormatting="1" itemPrintTitles="1" createdVersion="5" indent="0" compact="0" compactData="0" gridDropZones="1" multipleFieldFilters="0" chartFormat="11">
  <location ref="A3:F17" firstHeaderRow="1" firstDataRow="2" firstDataCol="1"/>
  <pivotFields count="6">
    <pivotField axis="axisRow" compact="0" numFmtId="15" outline="0" showAll="0">
      <items count="15">
        <item x="0"/>
        <item x="1"/>
        <item x="2"/>
        <item x="3"/>
        <item x="4"/>
        <item x="5"/>
        <item x="6"/>
        <item x="7"/>
        <item x="8"/>
        <item x="9"/>
        <item x="10"/>
        <item x="11"/>
        <item x="12"/>
        <item x="13"/>
        <item t="default"/>
      </items>
    </pivotField>
    <pivotField dataField="1" compact="0" outline="0" showAll="0"/>
    <pivotField dataField="1" compact="0" outline="0" showAll="0"/>
    <pivotField dataField="1" compact="0" outline="0" showAll="0"/>
    <pivotField dataField="1" compact="0" outline="0" showAll="0"/>
    <pivotField dataField="1" compact="0" outline="0" showAll="0"/>
  </pivotFields>
  <rowFields count="1">
    <field x="0"/>
  </rowFields>
  <rowItems count="13">
    <i>
      <x v="1"/>
    </i>
    <i>
      <x v="2"/>
    </i>
    <i>
      <x v="3"/>
    </i>
    <i>
      <x v="4"/>
    </i>
    <i>
      <x v="5"/>
    </i>
    <i>
      <x v="6"/>
    </i>
    <i>
      <x v="7"/>
    </i>
    <i>
      <x v="8"/>
    </i>
    <i>
      <x v="9"/>
    </i>
    <i>
      <x v="10"/>
    </i>
    <i>
      <x v="11"/>
    </i>
    <i>
      <x v="12"/>
    </i>
    <i t="grand">
      <x/>
    </i>
  </rowItems>
  <colFields count="1">
    <field x="-2"/>
  </colFields>
  <colItems count="5">
    <i>
      <x/>
    </i>
    <i i="1">
      <x v="1"/>
    </i>
    <i i="2">
      <x v="2"/>
    </i>
    <i i="3">
      <x v="3"/>
    </i>
    <i i="4">
      <x v="4"/>
    </i>
  </colItems>
  <dataFields count="5">
    <dataField name=" Blue Gasoline 95" fld="1" subtotal="average" baseField="0" baseItem="1" numFmtId="192"/>
    <dataField name=" Blue Gasohol 91" fld="2" subtotal="average" baseField="0" baseItem="1" numFmtId="192"/>
    <dataField name=" Blue Gasohol 95" fld="3" subtotal="average" baseField="0" baseItem="1" numFmtId="192"/>
    <dataField name=" Blue Gasohol E20" fld="4" subtotal="average" baseField="0" baseItem="1" numFmtId="192"/>
    <dataField name=" Blue Gasohol E85" fld="5" subtotal="average" baseField="0" baseItem="1" numFmtId="192"/>
  </dataFields>
  <chartFormats count="10">
    <chartFormat chart="6" format="10" series="1">
      <pivotArea type="data" outline="0" fieldPosition="0">
        <references count="1">
          <reference field="4294967294" count="1" selected="0">
            <x v="0"/>
          </reference>
        </references>
      </pivotArea>
    </chartFormat>
    <chartFormat chart="6" format="11" series="1">
      <pivotArea type="data" outline="0" fieldPosition="0">
        <references count="1">
          <reference field="4294967294" count="1" selected="0">
            <x v="1"/>
          </reference>
        </references>
      </pivotArea>
    </chartFormat>
    <chartFormat chart="6" format="12" series="1">
      <pivotArea type="data" outline="0" fieldPosition="0">
        <references count="1">
          <reference field="4294967294" count="1" selected="0">
            <x v="2"/>
          </reference>
        </references>
      </pivotArea>
    </chartFormat>
    <chartFormat chart="6" format="13" series="1">
      <pivotArea type="data" outline="0" fieldPosition="0">
        <references count="1">
          <reference field="4294967294" count="1" selected="0">
            <x v="3"/>
          </reference>
        </references>
      </pivotArea>
    </chartFormat>
    <chartFormat chart="6" format="14" series="1">
      <pivotArea type="data" outline="0" fieldPosition="0">
        <references count="1">
          <reference field="4294967294" count="1" selected="0">
            <x v="4"/>
          </reference>
        </references>
      </pivotArea>
    </chartFormat>
    <chartFormat chart="9" format="15" series="1">
      <pivotArea type="data" outline="0" fieldPosition="0">
        <references count="1">
          <reference field="4294967294" count="1" selected="0">
            <x v="0"/>
          </reference>
        </references>
      </pivotArea>
    </chartFormat>
    <chartFormat chart="9" format="16" series="1">
      <pivotArea type="data" outline="0" fieldPosition="0">
        <references count="1">
          <reference field="4294967294" count="1" selected="0">
            <x v="1"/>
          </reference>
        </references>
      </pivotArea>
    </chartFormat>
    <chartFormat chart="9" format="17" series="1">
      <pivotArea type="data" outline="0" fieldPosition="0">
        <references count="1">
          <reference field="4294967294" count="1" selected="0">
            <x v="2"/>
          </reference>
        </references>
      </pivotArea>
    </chartFormat>
    <chartFormat chart="9" format="18" series="1">
      <pivotArea type="data" outline="0" fieldPosition="0">
        <references count="1">
          <reference field="4294967294" count="1" selected="0">
            <x v="3"/>
          </reference>
        </references>
      </pivotArea>
    </chartFormat>
    <chartFormat chart="9" format="19" series="1">
      <pivotArea type="data" outline="0" fieldPosition="0">
        <references count="1">
          <reference field="429496729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PivotTable2" cacheId="193" applyNumberFormats="0" applyBorderFormats="0" applyFontFormats="0" applyPatternFormats="0" applyAlignmentFormats="0" applyWidthHeightFormats="1" dataCaption="Values" updatedVersion="5" minRefreshableVersion="3" useAutoFormatting="1" itemPrintTitles="1" createdVersion="5" indent="0" compact="0" compactData="0" gridDropZones="1" multipleFieldFilters="0" chartFormat="7">
  <location ref="E19:F23" firstHeaderRow="2" firstDataRow="2" firstDataCol="1"/>
  <pivotFields count="3">
    <pivotField axis="axisRow" compact="0" numFmtId="15" outline="0" showAll="0">
      <items count="5">
        <item x="0"/>
        <item x="1"/>
        <item x="2"/>
        <item x="3"/>
        <item t="default"/>
      </items>
    </pivotField>
    <pivotField compact="0" outline="0" showAll="0">
      <items count="5">
        <item x="2"/>
        <item x="0"/>
        <item x="1"/>
        <item x="3"/>
        <item t="default"/>
      </items>
    </pivotField>
    <pivotField dataField="1" compact="0" numFmtId="191" outline="0" showAll="0"/>
  </pivotFields>
  <rowFields count="1">
    <field x="0"/>
  </rowFields>
  <rowItems count="3">
    <i>
      <x v="1"/>
    </i>
    <i>
      <x v="2"/>
    </i>
    <i t="grand">
      <x/>
    </i>
  </rowItems>
  <colItems count="1">
    <i/>
  </colItems>
  <dataFields count="1">
    <dataField name="Sum of Amount" fld="2" showDataAs="percentOfCol" baseField="0" baseItem="0" numFmtId="10"/>
  </dataFields>
  <chartFormats count="6">
    <chartFormat chart="4" format="4" series="1">
      <pivotArea type="data" outline="0" fieldPosition="0">
        <references count="1">
          <reference field="4294967294" count="1" selected="0">
            <x v="0"/>
          </reference>
        </references>
      </pivotArea>
    </chartFormat>
    <chartFormat chart="4" format="7">
      <pivotArea type="data" outline="0" fieldPosition="0">
        <references count="2">
          <reference field="4294967294" count="1" selected="0">
            <x v="0"/>
          </reference>
          <reference field="0" count="1" selected="0">
            <x v="1"/>
          </reference>
        </references>
      </pivotArea>
    </chartFormat>
    <chartFormat chart="4" format="8">
      <pivotArea type="data" outline="0" fieldPosition="0">
        <references count="2">
          <reference field="4294967294" count="1" selected="0">
            <x v="0"/>
          </reference>
          <reference field="0" count="1" selected="0">
            <x v="2"/>
          </reference>
        </references>
      </pivotArea>
    </chartFormat>
    <chartFormat chart="6" format="9" series="1">
      <pivotArea type="data" outline="0" fieldPosition="0">
        <references count="1">
          <reference field="4294967294" count="1" selected="0">
            <x v="0"/>
          </reference>
        </references>
      </pivotArea>
    </chartFormat>
    <chartFormat chart="6" format="10">
      <pivotArea type="data" outline="0" fieldPosition="0">
        <references count="2">
          <reference field="4294967294" count="1" selected="0">
            <x v="0"/>
          </reference>
          <reference field="0" count="1" selected="0">
            <x v="1"/>
          </reference>
        </references>
      </pivotArea>
    </chartFormat>
    <chartFormat chart="6" format="11">
      <pivotArea type="data" outline="0" fieldPosition="0">
        <references count="2">
          <reference field="4294967294" count="1" selected="0">
            <x v="0"/>
          </reference>
          <reference field="0"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PivotTable3" cacheId="193" applyNumberFormats="0" applyBorderFormats="0" applyFontFormats="0" applyPatternFormats="0" applyAlignmentFormats="0" applyWidthHeightFormats="1" dataCaption="Values" updatedVersion="5" minRefreshableVersion="3" useAutoFormatting="1" itemPrintTitles="1" createdVersion="5" indent="0" compact="0" compactData="0" gridDropZones="1" multipleFieldFilters="0" chartFormat="7">
  <location ref="E33:G45" firstHeaderRow="2" firstDataRow="2" firstDataCol="2"/>
  <pivotFields count="3">
    <pivotField axis="axisRow" compact="0" numFmtId="15" outline="0" showAll="0">
      <items count="5">
        <item x="0"/>
        <item x="1"/>
        <item x="2"/>
        <item x="3"/>
        <item t="default"/>
      </items>
    </pivotField>
    <pivotField axis="axisRow" compact="0" outline="0" showAll="0">
      <items count="5">
        <item x="2"/>
        <item x="0"/>
        <item x="1"/>
        <item x="3"/>
        <item t="default"/>
      </items>
    </pivotField>
    <pivotField dataField="1" compact="0" numFmtId="191" outline="0" showAll="0"/>
  </pivotFields>
  <rowFields count="2">
    <field x="0"/>
    <field x="1"/>
  </rowFields>
  <rowItems count="11">
    <i>
      <x v="1"/>
      <x/>
    </i>
    <i r="1">
      <x v="1"/>
    </i>
    <i r="1">
      <x v="2"/>
    </i>
    <i r="1">
      <x v="3"/>
    </i>
    <i t="default">
      <x v="1"/>
    </i>
    <i>
      <x v="2"/>
      <x/>
    </i>
    <i r="1">
      <x v="1"/>
    </i>
    <i r="1">
      <x v="2"/>
    </i>
    <i r="1">
      <x v="3"/>
    </i>
    <i t="default">
      <x v="2"/>
    </i>
    <i t="grand">
      <x/>
    </i>
  </rowItems>
  <colItems count="1">
    <i/>
  </colItems>
  <dataFields count="1">
    <dataField name="Sum of Amount" fld="2" showDataAs="percentOfCol" baseField="0" baseItem="0" numFmtId="10"/>
  </dataFields>
  <chartFormats count="23">
    <chartFormat chart="0" format="0" series="1">
      <pivotArea type="data" outline="0" fieldPosition="0">
        <references count="2">
          <reference field="4294967294" count="1" selected="0">
            <x v="0"/>
          </reference>
          <reference field="1" count="1" selected="0">
            <x v="0"/>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 chart="0" format="3" series="1">
      <pivotArea type="data" outline="0" fieldPosition="0">
        <references count="2">
          <reference field="4294967294" count="1" selected="0">
            <x v="0"/>
          </reference>
          <reference field="1" count="1" selected="0">
            <x v="3"/>
          </reference>
        </references>
      </pivotArea>
    </chartFormat>
    <chartFormat chart="4" format="1" series="1">
      <pivotArea type="data" outline="0" fieldPosition="0">
        <references count="1">
          <reference field="4294967294" count="1" selected="0">
            <x v="0"/>
          </reference>
        </references>
      </pivotArea>
    </chartFormat>
    <chartFormat chart="5" format="10" series="1">
      <pivotArea type="data" outline="0" fieldPosition="0">
        <references count="1">
          <reference field="4294967294" count="1" selected="0">
            <x v="0"/>
          </reference>
        </references>
      </pivotArea>
    </chartFormat>
    <chartFormat chart="5" format="19">
      <pivotArea type="data" outline="0" fieldPosition="0">
        <references count="3">
          <reference field="4294967294" count="1" selected="0">
            <x v="0"/>
          </reference>
          <reference field="0" count="1" selected="0">
            <x v="1"/>
          </reference>
          <reference field="1" count="1" selected="0">
            <x v="0"/>
          </reference>
        </references>
      </pivotArea>
    </chartFormat>
    <chartFormat chart="5" format="20">
      <pivotArea type="data" outline="0" fieldPosition="0">
        <references count="3">
          <reference field="4294967294" count="1" selected="0">
            <x v="0"/>
          </reference>
          <reference field="0" count="1" selected="0">
            <x v="1"/>
          </reference>
          <reference field="1" count="1" selected="0">
            <x v="1"/>
          </reference>
        </references>
      </pivotArea>
    </chartFormat>
    <chartFormat chart="5" format="21">
      <pivotArea type="data" outline="0" fieldPosition="0">
        <references count="3">
          <reference field="4294967294" count="1" selected="0">
            <x v="0"/>
          </reference>
          <reference field="0" count="1" selected="0">
            <x v="1"/>
          </reference>
          <reference field="1" count="1" selected="0">
            <x v="2"/>
          </reference>
        </references>
      </pivotArea>
    </chartFormat>
    <chartFormat chart="5" format="22">
      <pivotArea type="data" outline="0" fieldPosition="0">
        <references count="3">
          <reference field="4294967294" count="1" selected="0">
            <x v="0"/>
          </reference>
          <reference field="0" count="1" selected="0">
            <x v="1"/>
          </reference>
          <reference field="1" count="1" selected="0">
            <x v="3"/>
          </reference>
        </references>
      </pivotArea>
    </chartFormat>
    <chartFormat chart="5" format="23">
      <pivotArea type="data" outline="0" fieldPosition="0">
        <references count="3">
          <reference field="4294967294" count="1" selected="0">
            <x v="0"/>
          </reference>
          <reference field="0" count="1" selected="0">
            <x v="2"/>
          </reference>
          <reference field="1" count="1" selected="0">
            <x v="0"/>
          </reference>
        </references>
      </pivotArea>
    </chartFormat>
    <chartFormat chart="5" format="24">
      <pivotArea type="data" outline="0" fieldPosition="0">
        <references count="3">
          <reference field="4294967294" count="1" selected="0">
            <x v="0"/>
          </reference>
          <reference field="0" count="1" selected="0">
            <x v="2"/>
          </reference>
          <reference field="1" count="1" selected="0">
            <x v="1"/>
          </reference>
        </references>
      </pivotArea>
    </chartFormat>
    <chartFormat chart="5" format="25">
      <pivotArea type="data" outline="0" fieldPosition="0">
        <references count="3">
          <reference field="4294967294" count="1" selected="0">
            <x v="0"/>
          </reference>
          <reference field="0" count="1" selected="0">
            <x v="2"/>
          </reference>
          <reference field="1" count="1" selected="0">
            <x v="2"/>
          </reference>
        </references>
      </pivotArea>
    </chartFormat>
    <chartFormat chart="5" format="26">
      <pivotArea type="data" outline="0" fieldPosition="0">
        <references count="3">
          <reference field="4294967294" count="1" selected="0">
            <x v="0"/>
          </reference>
          <reference field="0" count="1" selected="0">
            <x v="2"/>
          </reference>
          <reference field="1" count="1" selected="0">
            <x v="3"/>
          </reference>
        </references>
      </pivotArea>
    </chartFormat>
    <chartFormat chart="6" format="27" series="1">
      <pivotArea type="data" outline="0" fieldPosition="0">
        <references count="1">
          <reference field="4294967294" count="1" selected="0">
            <x v="0"/>
          </reference>
        </references>
      </pivotArea>
    </chartFormat>
    <chartFormat chart="6" format="28">
      <pivotArea type="data" outline="0" fieldPosition="0">
        <references count="3">
          <reference field="4294967294" count="1" selected="0">
            <x v="0"/>
          </reference>
          <reference field="0" count="1" selected="0">
            <x v="1"/>
          </reference>
          <reference field="1" count="1" selected="0">
            <x v="0"/>
          </reference>
        </references>
      </pivotArea>
    </chartFormat>
    <chartFormat chart="6" format="29">
      <pivotArea type="data" outline="0" fieldPosition="0">
        <references count="3">
          <reference field="4294967294" count="1" selected="0">
            <x v="0"/>
          </reference>
          <reference field="0" count="1" selected="0">
            <x v="1"/>
          </reference>
          <reference field="1" count="1" selected="0">
            <x v="1"/>
          </reference>
        </references>
      </pivotArea>
    </chartFormat>
    <chartFormat chart="6" format="30">
      <pivotArea type="data" outline="0" fieldPosition="0">
        <references count="3">
          <reference field="4294967294" count="1" selected="0">
            <x v="0"/>
          </reference>
          <reference field="0" count="1" selected="0">
            <x v="1"/>
          </reference>
          <reference field="1" count="1" selected="0">
            <x v="2"/>
          </reference>
        </references>
      </pivotArea>
    </chartFormat>
    <chartFormat chart="6" format="31">
      <pivotArea type="data" outline="0" fieldPosition="0">
        <references count="3">
          <reference field="4294967294" count="1" selected="0">
            <x v="0"/>
          </reference>
          <reference field="0" count="1" selected="0">
            <x v="1"/>
          </reference>
          <reference field="1" count="1" selected="0">
            <x v="3"/>
          </reference>
        </references>
      </pivotArea>
    </chartFormat>
    <chartFormat chart="6" format="32">
      <pivotArea type="data" outline="0" fieldPosition="0">
        <references count="3">
          <reference field="4294967294" count="1" selected="0">
            <x v="0"/>
          </reference>
          <reference field="0" count="1" selected="0">
            <x v="2"/>
          </reference>
          <reference field="1" count="1" selected="0">
            <x v="0"/>
          </reference>
        </references>
      </pivotArea>
    </chartFormat>
    <chartFormat chart="6" format="33">
      <pivotArea type="data" outline="0" fieldPosition="0">
        <references count="3">
          <reference field="4294967294" count="1" selected="0">
            <x v="0"/>
          </reference>
          <reference field="0" count="1" selected="0">
            <x v="2"/>
          </reference>
          <reference field="1" count="1" selected="0">
            <x v="1"/>
          </reference>
        </references>
      </pivotArea>
    </chartFormat>
    <chartFormat chart="6" format="34">
      <pivotArea type="data" outline="0" fieldPosition="0">
        <references count="3">
          <reference field="4294967294" count="1" selected="0">
            <x v="0"/>
          </reference>
          <reference field="0" count="1" selected="0">
            <x v="2"/>
          </reference>
          <reference field="1" count="1" selected="0">
            <x v="2"/>
          </reference>
        </references>
      </pivotArea>
    </chartFormat>
    <chartFormat chart="6" format="35">
      <pivotArea type="data" outline="0" fieldPosition="0">
        <references count="3">
          <reference field="4294967294" count="1" selected="0">
            <x v="0"/>
          </reference>
          <reference field="0" count="1" selected="0">
            <x v="2"/>
          </reference>
          <reference field="1"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PivotTable1" cacheId="193" applyNumberFormats="0" applyBorderFormats="0" applyFontFormats="0" applyPatternFormats="0" applyAlignmentFormats="0" applyWidthHeightFormats="1" dataCaption="Values" updatedVersion="5" minRefreshableVersion="3" useAutoFormatting="1" itemPrintTitles="1" createdVersion="5" indent="0" compact="0" compactData="0" gridDropZones="1" multipleFieldFilters="0" chartFormat="10">
  <location ref="E3:H9" firstHeaderRow="1" firstDataRow="2" firstDataCol="1"/>
  <pivotFields count="3">
    <pivotField axis="axisCol" compact="0" numFmtId="15" outline="0" showAll="0">
      <items count="5">
        <item x="0"/>
        <item x="1"/>
        <item x="2"/>
        <item x="3"/>
        <item t="default"/>
      </items>
    </pivotField>
    <pivotField axis="axisRow" compact="0" outline="0" showAll="0">
      <items count="5">
        <item x="2"/>
        <item x="0"/>
        <item x="1"/>
        <item x="3"/>
        <item t="default"/>
      </items>
    </pivotField>
    <pivotField dataField="1" compact="0" numFmtId="191" outline="0" showAll="0"/>
  </pivotFields>
  <rowFields count="1">
    <field x="1"/>
  </rowFields>
  <rowItems count="5">
    <i>
      <x/>
    </i>
    <i>
      <x v="1"/>
    </i>
    <i>
      <x v="2"/>
    </i>
    <i>
      <x v="3"/>
    </i>
    <i t="grand">
      <x/>
    </i>
  </rowItems>
  <colFields count="1">
    <field x="0"/>
  </colFields>
  <colItems count="3">
    <i>
      <x v="1"/>
    </i>
    <i>
      <x v="2"/>
    </i>
    <i t="grand">
      <x/>
    </i>
  </colItems>
  <dataFields count="1">
    <dataField name="Sum of Amount" fld="2" baseField="0" baseItem="0" numFmtId="188"/>
  </dataFields>
  <chartFormats count="4">
    <chartFormat chart="8" format="8" series="1">
      <pivotArea type="data" outline="0" fieldPosition="0">
        <references count="2">
          <reference field="4294967294" count="1" selected="0">
            <x v="0"/>
          </reference>
          <reference field="0" count="1" selected="0">
            <x v="1"/>
          </reference>
        </references>
      </pivotArea>
    </chartFormat>
    <chartFormat chart="8" format="9" series="1">
      <pivotArea type="data" outline="0" fieldPosition="0">
        <references count="2">
          <reference field="4294967294" count="1" selected="0">
            <x v="0"/>
          </reference>
          <reference field="0" count="1" selected="0">
            <x v="2"/>
          </reference>
        </references>
      </pivotArea>
    </chartFormat>
    <chartFormat chart="9" format="10" series="1">
      <pivotArea type="data" outline="0" fieldPosition="0">
        <references count="2">
          <reference field="4294967294" count="1" selected="0">
            <x v="0"/>
          </reference>
          <reference field="0" count="1" selected="0">
            <x v="1"/>
          </reference>
        </references>
      </pivotArea>
    </chartFormat>
    <chartFormat chart="9" format="11" series="1">
      <pivotArea type="data" outline="0" fieldPosition="0">
        <references count="2">
          <reference field="4294967294" count="1" selected="0">
            <x v="0"/>
          </reference>
          <reference field="0"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PivotTable5" cacheId="192" applyNumberFormats="0" applyBorderFormats="0" applyFontFormats="0" applyPatternFormats="0" applyAlignmentFormats="0" applyWidthHeightFormats="1" dataCaption="Values" updatedVersion="5" minRefreshableVersion="3" useAutoFormatting="1" itemPrintTitles="1" createdVersion="5" indent="0" compact="0" compactData="0" gridDropZones="1" multipleFieldFilters="0" chartFormat="4">
  <location ref="F60:G64" firstHeaderRow="2" firstDataRow="2" firstDataCol="1"/>
  <pivotFields count="5">
    <pivotField compact="0" numFmtId="15" outline="0" showAll="0">
      <items count="15">
        <item x="0"/>
        <item x="1"/>
        <item x="2"/>
        <item x="3"/>
        <item x="4"/>
        <item x="5"/>
        <item x="6"/>
        <item x="7"/>
        <item x="8"/>
        <item x="9"/>
        <item x="10"/>
        <item x="11"/>
        <item x="12"/>
        <item x="13"/>
        <item t="default"/>
      </items>
    </pivotField>
    <pivotField compact="0" outline="0" showAll="0">
      <items count="3">
        <item x="1"/>
        <item x="0"/>
        <item t="default"/>
      </items>
    </pivotField>
    <pivotField axis="axisRow" compact="0" outline="0" showAll="0">
      <items count="3">
        <item x="1"/>
        <item x="0"/>
        <item t="default"/>
      </items>
    </pivotField>
    <pivotField compact="0" outline="0" showAll="0">
      <items count="3">
        <item x="1"/>
        <item x="0"/>
        <item t="default"/>
      </items>
    </pivotField>
    <pivotField dataField="1" compact="0" numFmtId="190" outline="0" showAll="0"/>
  </pivotFields>
  <rowFields count="1">
    <field x="2"/>
  </rowFields>
  <rowItems count="3">
    <i>
      <x/>
    </i>
    <i>
      <x v="1"/>
    </i>
    <i t="grand">
      <x/>
    </i>
  </rowItems>
  <colItems count="1">
    <i/>
  </colItems>
  <dataFields count="1">
    <dataField name="Sum of Amount" fld="4" showDataAs="percentOfCol" baseField="0" baseItem="0" numFmtId="10"/>
  </dataFields>
  <chartFormats count="3">
    <chartFormat chart="2" format="1" series="1">
      <pivotArea type="data" outline="0" fieldPosition="0">
        <references count="1">
          <reference field="4294967294" count="1" selected="0">
            <x v="0"/>
          </reference>
        </references>
      </pivotArea>
    </chartFormat>
    <chartFormat chart="2" format="2">
      <pivotArea type="data" outline="0" fieldPosition="0">
        <references count="2">
          <reference field="4294967294" count="1" selected="0">
            <x v="0"/>
          </reference>
          <reference field="2" count="1" selected="0">
            <x v="0"/>
          </reference>
        </references>
      </pivotArea>
    </chartFormat>
    <chartFormat chart="2" format="3">
      <pivotArea type="data" outline="0" fieldPosition="0">
        <references count="2">
          <reference field="4294967294" count="1" selected="0">
            <x v="0"/>
          </reference>
          <reference field="2"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PivotTable2" cacheId="192" applyNumberFormats="0" applyBorderFormats="0" applyFontFormats="0" applyPatternFormats="0" applyAlignmentFormats="0" applyWidthHeightFormats="1" dataCaption="Values" updatedVersion="5" minRefreshableVersion="3" useAutoFormatting="1" itemPrintTitles="1" createdVersion="5" indent="0" compact="0" compactData="0" gridDropZones="1" multipleFieldFilters="0" chartFormat="5">
  <location ref="F2:I16" firstHeaderRow="1" firstDataRow="2" firstDataCol="1"/>
  <pivotFields count="5">
    <pivotField axis="axisRow" compact="0" numFmtId="15" outline="0" showAll="0">
      <items count="15">
        <item x="0"/>
        <item x="1"/>
        <item x="2"/>
        <item x="3"/>
        <item x="4"/>
        <item x="5"/>
        <item x="6"/>
        <item x="7"/>
        <item x="8"/>
        <item x="9"/>
        <item x="10"/>
        <item x="11"/>
        <item x="12"/>
        <item x="13"/>
        <item t="default"/>
      </items>
    </pivotField>
    <pivotField axis="axisCol" compact="0" outline="0" showAll="0">
      <items count="3">
        <item x="1"/>
        <item x="0"/>
        <item t="default"/>
      </items>
    </pivotField>
    <pivotField compact="0" outline="0" showAll="0">
      <items count="3">
        <item x="1"/>
        <item x="0"/>
        <item t="default"/>
      </items>
    </pivotField>
    <pivotField compact="0" outline="0" showAll="0">
      <items count="3">
        <item x="1"/>
        <item x="0"/>
        <item t="default"/>
      </items>
    </pivotField>
    <pivotField dataField="1" compact="0" numFmtId="190" outline="0" showAll="0"/>
  </pivotFields>
  <rowFields count="1">
    <field x="0"/>
  </rowFields>
  <rowItems count="13">
    <i>
      <x v="1"/>
    </i>
    <i>
      <x v="2"/>
    </i>
    <i>
      <x v="3"/>
    </i>
    <i>
      <x v="4"/>
    </i>
    <i>
      <x v="5"/>
    </i>
    <i>
      <x v="6"/>
    </i>
    <i>
      <x v="7"/>
    </i>
    <i>
      <x v="8"/>
    </i>
    <i>
      <x v="9"/>
    </i>
    <i>
      <x v="10"/>
    </i>
    <i>
      <x v="11"/>
    </i>
    <i>
      <x v="12"/>
    </i>
    <i t="grand">
      <x/>
    </i>
  </rowItems>
  <colFields count="1">
    <field x="1"/>
  </colFields>
  <colItems count="3">
    <i>
      <x/>
    </i>
    <i>
      <x v="1"/>
    </i>
    <i t="grand">
      <x/>
    </i>
  </colItems>
  <dataFields count="1">
    <dataField name="Sum of Amount" fld="4" baseField="0" baseItem="0" numFmtId="18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7.xml><?xml version="1.0" encoding="utf-8"?>
<pivotTableDefinition xmlns="http://schemas.openxmlformats.org/spreadsheetml/2006/main" name="PivotTable3" cacheId="192" applyNumberFormats="0" applyBorderFormats="0" applyFontFormats="0" applyPatternFormats="0" applyAlignmentFormats="0" applyWidthHeightFormats="1" dataCaption="Values" updatedVersion="5" minRefreshableVersion="3" useAutoFormatting="1" itemPrintTitles="1" createdVersion="5" indent="0" compact="0" compactData="0" gridDropZones="1" multipleFieldFilters="0" chartFormat="5">
  <location ref="F22:I36" firstHeaderRow="1" firstDataRow="2" firstDataCol="1"/>
  <pivotFields count="5">
    <pivotField axis="axisRow" compact="0" numFmtId="15" outline="0" showAll="0">
      <items count="15">
        <item x="0"/>
        <item x="1"/>
        <item x="2"/>
        <item x="3"/>
        <item x="4"/>
        <item x="5"/>
        <item x="6"/>
        <item x="7"/>
        <item x="8"/>
        <item x="9"/>
        <item x="10"/>
        <item x="11"/>
        <item x="12"/>
        <item x="13"/>
        <item t="default"/>
      </items>
    </pivotField>
    <pivotField compact="0" outline="0" showAll="0">
      <items count="3">
        <item x="1"/>
        <item x="0"/>
        <item t="default"/>
      </items>
    </pivotField>
    <pivotField axis="axisCol" compact="0" outline="0" showAll="0">
      <items count="3">
        <item x="1"/>
        <item x="0"/>
        <item t="default"/>
      </items>
    </pivotField>
    <pivotField compact="0" outline="0" showAll="0">
      <items count="3">
        <item x="1"/>
        <item x="0"/>
        <item t="default"/>
      </items>
    </pivotField>
    <pivotField dataField="1" compact="0" numFmtId="190" outline="0" showAll="0"/>
  </pivotFields>
  <rowFields count="1">
    <field x="0"/>
  </rowFields>
  <rowItems count="13">
    <i>
      <x v="1"/>
    </i>
    <i>
      <x v="2"/>
    </i>
    <i>
      <x v="3"/>
    </i>
    <i>
      <x v="4"/>
    </i>
    <i>
      <x v="5"/>
    </i>
    <i>
      <x v="6"/>
    </i>
    <i>
      <x v="7"/>
    </i>
    <i>
      <x v="8"/>
    </i>
    <i>
      <x v="9"/>
    </i>
    <i>
      <x v="10"/>
    </i>
    <i>
      <x v="11"/>
    </i>
    <i>
      <x v="12"/>
    </i>
    <i t="grand">
      <x/>
    </i>
  </rowItems>
  <colFields count="1">
    <field x="2"/>
  </colFields>
  <colItems count="3">
    <i>
      <x/>
    </i>
    <i>
      <x v="1"/>
    </i>
    <i t="grand">
      <x/>
    </i>
  </colItems>
  <dataFields count="1">
    <dataField name="Sum of Amount" fld="4" baseField="0" baseItem="0" numFmtId="18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8.xml><?xml version="1.0" encoding="utf-8"?>
<pivotTableDefinition xmlns="http://schemas.openxmlformats.org/spreadsheetml/2006/main" name="PivotTable4" cacheId="192" applyNumberFormats="0" applyBorderFormats="0" applyFontFormats="0" applyPatternFormats="0" applyAlignmentFormats="0" applyWidthHeightFormats="1" dataCaption="Values" updatedVersion="5" minRefreshableVersion="3" useAutoFormatting="1" itemPrintTitles="1" createdVersion="5" indent="0" compact="0" compactData="0" gridDropZones="1" multipleFieldFilters="0" chartFormat="5">
  <location ref="F41:I55" firstHeaderRow="1" firstDataRow="2" firstDataCol="1"/>
  <pivotFields count="5">
    <pivotField axis="axisRow" compact="0" numFmtId="15" outline="0" showAll="0">
      <items count="15">
        <item x="0"/>
        <item x="1"/>
        <item x="2"/>
        <item x="3"/>
        <item x="4"/>
        <item x="5"/>
        <item x="6"/>
        <item x="7"/>
        <item x="8"/>
        <item x="9"/>
        <item x="10"/>
        <item x="11"/>
        <item x="12"/>
        <item x="13"/>
        <item t="default"/>
      </items>
    </pivotField>
    <pivotField compact="0" outline="0" showAll="0">
      <items count="3">
        <item x="1"/>
        <item x="0"/>
        <item t="default"/>
      </items>
    </pivotField>
    <pivotField compact="0" outline="0" showAll="0">
      <items count="3">
        <item x="1"/>
        <item x="0"/>
        <item t="default"/>
      </items>
    </pivotField>
    <pivotField axis="axisCol" compact="0" outline="0" showAll="0">
      <items count="3">
        <item x="1"/>
        <item x="0"/>
        <item t="default"/>
      </items>
    </pivotField>
    <pivotField dataField="1" compact="0" numFmtId="190" outline="0" showAll="0"/>
  </pivotFields>
  <rowFields count="1">
    <field x="0"/>
  </rowFields>
  <rowItems count="13">
    <i>
      <x v="1"/>
    </i>
    <i>
      <x v="2"/>
    </i>
    <i>
      <x v="3"/>
    </i>
    <i>
      <x v="4"/>
    </i>
    <i>
      <x v="5"/>
    </i>
    <i>
      <x v="6"/>
    </i>
    <i>
      <x v="7"/>
    </i>
    <i>
      <x v="8"/>
    </i>
    <i>
      <x v="9"/>
    </i>
    <i>
      <x v="10"/>
    </i>
    <i>
      <x v="11"/>
    </i>
    <i>
      <x v="12"/>
    </i>
    <i t="grand">
      <x/>
    </i>
  </rowItems>
  <colFields count="1">
    <field x="3"/>
  </colFields>
  <colItems count="3">
    <i>
      <x/>
    </i>
    <i>
      <x v="1"/>
    </i>
    <i t="grand">
      <x/>
    </i>
  </colItems>
  <dataFields count="1">
    <dataField name="Sum of Amount" fld="4" baseField="0" baseItem="0" numFmtId="18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9.xml><?xml version="1.0" encoding="utf-8"?>
<pivotTableDefinition xmlns="http://schemas.openxmlformats.org/spreadsheetml/2006/main" name="COGS_NetSalesPivot" cacheId="192"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7">
  <location ref="A3:D17" firstHeaderRow="1" firstDataRow="2" firstDataCol="1"/>
  <pivotFields count="5">
    <pivotField axis="axisRow" numFmtId="15" showAll="0">
      <items count="15">
        <item x="0"/>
        <item x="1"/>
        <item x="2"/>
        <item x="3"/>
        <item x="4"/>
        <item x="5"/>
        <item x="6"/>
        <item x="7"/>
        <item x="8"/>
        <item x="9"/>
        <item x="10"/>
        <item x="11"/>
        <item x="12"/>
        <item x="13"/>
        <item t="default"/>
      </items>
    </pivotField>
    <pivotField axis="axisCol" showAll="0">
      <items count="3">
        <item x="1"/>
        <item x="0"/>
        <item t="default"/>
      </items>
    </pivotField>
    <pivotField showAll="0">
      <items count="3">
        <item x="1"/>
        <item x="0"/>
        <item t="default"/>
      </items>
    </pivotField>
    <pivotField showAll="0">
      <items count="3">
        <item x="1"/>
        <item x="0"/>
        <item t="default"/>
      </items>
    </pivotField>
    <pivotField dataField="1" numFmtId="190" showAll="0"/>
  </pivotFields>
  <rowFields count="1">
    <field x="0"/>
  </rowFields>
  <rowItems count="13">
    <i>
      <x v="1"/>
    </i>
    <i>
      <x v="2"/>
    </i>
    <i>
      <x v="3"/>
    </i>
    <i>
      <x v="4"/>
    </i>
    <i>
      <x v="5"/>
    </i>
    <i>
      <x v="6"/>
    </i>
    <i>
      <x v="7"/>
    </i>
    <i>
      <x v="8"/>
    </i>
    <i>
      <x v="9"/>
    </i>
    <i>
      <x v="10"/>
    </i>
    <i>
      <x v="11"/>
    </i>
    <i>
      <x v="12"/>
    </i>
    <i t="grand">
      <x/>
    </i>
  </rowItems>
  <colFields count="1">
    <field x="1"/>
  </colFields>
  <colItems count="3">
    <i>
      <x/>
    </i>
    <i>
      <x v="1"/>
    </i>
    <i t="grand">
      <x/>
    </i>
  </colItems>
  <dataFields count="1">
    <dataField name="Sum of Amount" fld="4" baseField="0" baseItem="0" numFmtId="188"/>
  </dataFields>
  <chartFormats count="4">
    <chartFormat chart="5" format="4" series="1">
      <pivotArea type="data" outline="0" fieldPosition="0">
        <references count="2">
          <reference field="4294967294" count="1" selected="0">
            <x v="0"/>
          </reference>
          <reference field="1" count="1" selected="0">
            <x v="0"/>
          </reference>
        </references>
      </pivotArea>
    </chartFormat>
    <chartFormat chart="5" format="5" series="1">
      <pivotArea type="data" outline="0" fieldPosition="0">
        <references count="2">
          <reference field="4294967294" count="1" selected="0">
            <x v="0"/>
          </reference>
          <reference field="1" count="1" selected="0">
            <x v="1"/>
          </reference>
        </references>
      </pivotArea>
    </chartFormat>
    <chartFormat chart="6" format="6" series="1">
      <pivotArea type="data" outline="0" fieldPosition="0">
        <references count="2">
          <reference field="4294967294" count="1" selected="0">
            <x v="0"/>
          </reference>
          <reference field="1" count="1" selected="0">
            <x v="0"/>
          </reference>
        </references>
      </pivotArea>
    </chartFormat>
    <chartFormat chart="6" format="7" series="1">
      <pivotArea type="data" outline="0" fieldPosition="0">
        <references count="2">
          <reference field="4294967294" count="1" selected="0">
            <x v="0"/>
          </reference>
          <reference field="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0.xml><?xml version="1.0" encoding="utf-8"?>
<pivotTableDefinition xmlns="http://schemas.openxmlformats.org/spreadsheetml/2006/main" name="MarketPivot" cacheId="192"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14">
  <location ref="A3:D17" firstHeaderRow="1" firstDataRow="2" firstDataCol="1"/>
  <pivotFields count="5">
    <pivotField axis="axisRow" numFmtId="15" showAll="0">
      <items count="15">
        <item x="0"/>
        <item x="1"/>
        <item x="2"/>
        <item x="3"/>
        <item x="4"/>
        <item x="5"/>
        <item x="6"/>
        <item x="7"/>
        <item x="8"/>
        <item x="9"/>
        <item x="10"/>
        <item x="11"/>
        <item x="12"/>
        <item x="13"/>
        <item t="default"/>
      </items>
    </pivotField>
    <pivotField showAll="0">
      <items count="3">
        <item x="1"/>
        <item x="0"/>
        <item t="default"/>
      </items>
    </pivotField>
    <pivotField axis="axisCol" showAll="0">
      <items count="3">
        <item x="1"/>
        <item x="0"/>
        <item t="default"/>
      </items>
    </pivotField>
    <pivotField showAll="0">
      <items count="3">
        <item x="1"/>
        <item x="0"/>
        <item t="default"/>
      </items>
    </pivotField>
    <pivotField dataField="1" numFmtId="190" showAll="0"/>
  </pivotFields>
  <rowFields count="1">
    <field x="0"/>
  </rowFields>
  <rowItems count="13">
    <i>
      <x v="1"/>
    </i>
    <i>
      <x v="2"/>
    </i>
    <i>
      <x v="3"/>
    </i>
    <i>
      <x v="4"/>
    </i>
    <i>
      <x v="5"/>
    </i>
    <i>
      <x v="6"/>
    </i>
    <i>
      <x v="7"/>
    </i>
    <i>
      <x v="8"/>
    </i>
    <i>
      <x v="9"/>
    </i>
    <i>
      <x v="10"/>
    </i>
    <i>
      <x v="11"/>
    </i>
    <i>
      <x v="12"/>
    </i>
    <i t="grand">
      <x/>
    </i>
  </rowItems>
  <colFields count="1">
    <field x="2"/>
  </colFields>
  <colItems count="3">
    <i>
      <x/>
    </i>
    <i>
      <x v="1"/>
    </i>
    <i t="grand">
      <x/>
    </i>
  </colItems>
  <dataFields count="1">
    <dataField name="Sum of Amount" fld="4" baseField="0" baseItem="0" numFmtId="188"/>
  </dataFields>
  <chartFormats count="4">
    <chartFormat chart="12" format="4" series="1">
      <pivotArea type="data" outline="0" fieldPosition="0">
        <references count="2">
          <reference field="4294967294" count="1" selected="0">
            <x v="0"/>
          </reference>
          <reference field="2" count="1" selected="0">
            <x v="0"/>
          </reference>
        </references>
      </pivotArea>
    </chartFormat>
    <chartFormat chart="12" format="5" series="1">
      <pivotArea type="data" outline="0" fieldPosition="0">
        <references count="2">
          <reference field="4294967294" count="1" selected="0">
            <x v="0"/>
          </reference>
          <reference field="2" count="1" selected="0">
            <x v="1"/>
          </reference>
        </references>
      </pivotArea>
    </chartFormat>
    <chartFormat chart="13" format="6" series="1">
      <pivotArea type="data" outline="0" fieldPosition="0">
        <references count="2">
          <reference field="4294967294" count="1" selected="0">
            <x v="0"/>
          </reference>
          <reference field="2" count="1" selected="0">
            <x v="0"/>
          </reference>
        </references>
      </pivotArea>
    </chartFormat>
    <chartFormat chart="13" format="7" series="1">
      <pivotArea type="data" outline="0" fieldPosition="0">
        <references count="2">
          <reference field="4294967294" count="1" selected="0">
            <x v="0"/>
          </reference>
          <reference field="2"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1.xml><?xml version="1.0" encoding="utf-8"?>
<pivotTableDefinition xmlns="http://schemas.openxmlformats.org/spreadsheetml/2006/main" name="BrandPivot" cacheId="192"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9">
  <location ref="A3:D17" firstHeaderRow="1" firstDataRow="2" firstDataCol="1"/>
  <pivotFields count="5">
    <pivotField axis="axisRow" numFmtId="15" showAll="0">
      <items count="15">
        <item x="0"/>
        <item x="1"/>
        <item x="2"/>
        <item x="3"/>
        <item x="4"/>
        <item x="5"/>
        <item x="6"/>
        <item x="7"/>
        <item x="8"/>
        <item x="9"/>
        <item x="10"/>
        <item x="11"/>
        <item x="12"/>
        <item x="13"/>
        <item t="default"/>
      </items>
    </pivotField>
    <pivotField showAll="0">
      <items count="3">
        <item x="1"/>
        <item x="0"/>
        <item t="default"/>
      </items>
    </pivotField>
    <pivotField showAll="0">
      <items count="3">
        <item x="1"/>
        <item x="0"/>
        <item t="default"/>
      </items>
    </pivotField>
    <pivotField axis="axisCol" showAll="0">
      <items count="3">
        <item x="1"/>
        <item x="0"/>
        <item t="default"/>
      </items>
    </pivotField>
    <pivotField dataField="1" numFmtId="190" showAll="0"/>
  </pivotFields>
  <rowFields count="1">
    <field x="0"/>
  </rowFields>
  <rowItems count="13">
    <i>
      <x v="1"/>
    </i>
    <i>
      <x v="2"/>
    </i>
    <i>
      <x v="3"/>
    </i>
    <i>
      <x v="4"/>
    </i>
    <i>
      <x v="5"/>
    </i>
    <i>
      <x v="6"/>
    </i>
    <i>
      <x v="7"/>
    </i>
    <i>
      <x v="8"/>
    </i>
    <i>
      <x v="9"/>
    </i>
    <i>
      <x v="10"/>
    </i>
    <i>
      <x v="11"/>
    </i>
    <i>
      <x v="12"/>
    </i>
    <i t="grand">
      <x/>
    </i>
  </rowItems>
  <colFields count="1">
    <field x="3"/>
  </colFields>
  <colItems count="3">
    <i>
      <x/>
    </i>
    <i>
      <x v="1"/>
    </i>
    <i t="grand">
      <x/>
    </i>
  </colItems>
  <dataFields count="1">
    <dataField name="Sum of Amount" fld="4" baseField="0" baseItem="0" numFmtId="188"/>
  </dataFields>
  <chartFormats count="6">
    <chartFormat chart="6" format="2" series="1">
      <pivotArea type="data" outline="0" fieldPosition="0">
        <references count="2">
          <reference field="4294967294" count="1" selected="0">
            <x v="0"/>
          </reference>
          <reference field="3" count="1" selected="0">
            <x v="0"/>
          </reference>
        </references>
      </pivotArea>
    </chartFormat>
    <chartFormat chart="6" format="3" series="1">
      <pivotArea type="data" outline="0" fieldPosition="0">
        <references count="2">
          <reference field="4294967294" count="1" selected="0">
            <x v="0"/>
          </reference>
          <reference field="3" count="1" selected="0">
            <x v="1"/>
          </reference>
        </references>
      </pivotArea>
    </chartFormat>
    <chartFormat chart="7" format="4" series="1">
      <pivotArea type="data" outline="0" fieldPosition="0">
        <references count="2">
          <reference field="4294967294" count="1" selected="0">
            <x v="0"/>
          </reference>
          <reference field="3" count="1" selected="0">
            <x v="0"/>
          </reference>
        </references>
      </pivotArea>
    </chartFormat>
    <chartFormat chart="7" format="5" series="1">
      <pivotArea type="data" outline="0" fieldPosition="0">
        <references count="2">
          <reference field="4294967294" count="1" selected="0">
            <x v="0"/>
          </reference>
          <reference field="3" count="1" selected="0">
            <x v="1"/>
          </reference>
        </references>
      </pivotArea>
    </chartFormat>
    <chartFormat chart="8" format="6" series="1">
      <pivotArea type="data" outline="0" fieldPosition="0">
        <references count="2">
          <reference field="4294967294" count="1" selected="0">
            <x v="0"/>
          </reference>
          <reference field="3" count="1" selected="0">
            <x v="0"/>
          </reference>
        </references>
      </pivotArea>
    </chartFormat>
    <chartFormat chart="8" format="7" series="1">
      <pivotArea type="data" outline="0" fieldPosition="0">
        <references count="2">
          <reference field="4294967294" count="1" selected="0">
            <x v="0"/>
          </reference>
          <reference field="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2.xml><?xml version="1.0" encoding="utf-8"?>
<pivotTableDefinition xmlns="http://schemas.openxmlformats.org/spreadsheetml/2006/main" name="PiePivot" cacheId="192"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18">
  <location ref="A3:B6" firstHeaderRow="1" firstDataRow="1" firstDataCol="1"/>
  <pivotFields count="5">
    <pivotField numFmtId="15" showAll="0">
      <items count="15">
        <item x="0"/>
        <item x="1"/>
        <item x="2"/>
        <item x="3"/>
        <item x="4"/>
        <item x="5"/>
        <item x="6"/>
        <item x="7"/>
        <item x="8"/>
        <item x="9"/>
        <item x="10"/>
        <item x="11"/>
        <item x="12"/>
        <item x="13"/>
        <item t="default"/>
      </items>
    </pivotField>
    <pivotField showAll="0">
      <items count="3">
        <item x="1"/>
        <item x="0"/>
        <item t="default"/>
      </items>
    </pivotField>
    <pivotField axis="axisRow" showAll="0">
      <items count="3">
        <item x="1"/>
        <item x="0"/>
        <item t="default"/>
      </items>
    </pivotField>
    <pivotField showAll="0">
      <items count="3">
        <item x="1"/>
        <item x="0"/>
        <item t="default"/>
      </items>
    </pivotField>
    <pivotField dataField="1" numFmtId="190" showAll="0"/>
  </pivotFields>
  <rowFields count="1">
    <field x="2"/>
  </rowFields>
  <rowItems count="3">
    <i>
      <x/>
    </i>
    <i>
      <x v="1"/>
    </i>
    <i t="grand">
      <x/>
    </i>
  </rowItems>
  <colItems count="1">
    <i/>
  </colItems>
  <dataFields count="1">
    <dataField name="Sum of Amount" fld="4" showDataAs="percentOfCol" baseField="0" baseItem="0" numFmtId="10"/>
  </dataFields>
  <chartFormats count="8">
    <chartFormat chart="6" format="0" series="1">
      <pivotArea type="data" outline="0" fieldPosition="0">
        <references count="2">
          <reference field="4294967294" count="1" selected="0">
            <x v="0"/>
          </reference>
          <reference field="2" count="1" selected="0">
            <x v="0"/>
          </reference>
        </references>
      </pivotArea>
    </chartFormat>
    <chartFormat chart="6" format="1" series="1">
      <pivotArea type="data" outline="0" fieldPosition="0">
        <references count="2">
          <reference field="4294967294" count="1" selected="0">
            <x v="0"/>
          </reference>
          <reference field="2" count="1" selected="0">
            <x v="1"/>
          </reference>
        </references>
      </pivotArea>
    </chartFormat>
    <chartFormat chart="15" format="6" series="1">
      <pivotArea type="data" outline="0" fieldPosition="0">
        <references count="1">
          <reference field="4294967294" count="1" selected="0">
            <x v="0"/>
          </reference>
        </references>
      </pivotArea>
    </chartFormat>
    <chartFormat chart="15" format="7">
      <pivotArea type="data" outline="0" fieldPosition="0">
        <references count="2">
          <reference field="4294967294" count="1" selected="0">
            <x v="0"/>
          </reference>
          <reference field="2" count="1" selected="0">
            <x v="0"/>
          </reference>
        </references>
      </pivotArea>
    </chartFormat>
    <chartFormat chart="15" format="8">
      <pivotArea type="data" outline="0" fieldPosition="0">
        <references count="2">
          <reference field="4294967294" count="1" selected="0">
            <x v="0"/>
          </reference>
          <reference field="2" count="1" selected="0">
            <x v="1"/>
          </reference>
        </references>
      </pivotArea>
    </chartFormat>
    <chartFormat chart="16" format="9" series="1">
      <pivotArea type="data" outline="0" fieldPosition="0">
        <references count="1">
          <reference field="4294967294" count="1" selected="0">
            <x v="0"/>
          </reference>
        </references>
      </pivotArea>
    </chartFormat>
    <chartFormat chart="16" format="10">
      <pivotArea type="data" outline="0" fieldPosition="0">
        <references count="2">
          <reference field="4294967294" count="1" selected="0">
            <x v="0"/>
          </reference>
          <reference field="2" count="1" selected="0">
            <x v="0"/>
          </reference>
        </references>
      </pivotArea>
    </chartFormat>
    <chartFormat chart="16" format="11">
      <pivotArea type="data" outline="0" fieldPosition="0">
        <references count="2">
          <reference field="4294967294" count="1" selected="0">
            <x v="0"/>
          </reference>
          <reference field="2"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3.xml><?xml version="1.0" encoding="utf-8"?>
<pivotTableDefinition xmlns="http://schemas.openxmlformats.org/spreadsheetml/2006/main" name="PivotTable22" cacheId="191" applyNumberFormats="0" applyBorderFormats="0" applyFontFormats="0" applyPatternFormats="0" applyAlignmentFormats="0" applyWidthHeightFormats="1" dataCaption="Values" updatedVersion="5" minRefreshableVersion="5" useAutoFormatting="1" itemPrintTitles="1" createdVersion="5" indent="0" compact="0" compactData="0" gridDropZones="1" multipleFieldFilters="0" chartFormat="3">
  <location ref="G12:L26" firstHeaderRow="1" firstDataRow="2" firstDataCol="1"/>
  <pivotFields count="6">
    <pivotField axis="axisRow" compact="0" numFmtId="15" outline="0" showAll="0">
      <items count="15">
        <item x="0"/>
        <item x="1"/>
        <item x="2"/>
        <item x="3"/>
        <item x="4"/>
        <item x="5"/>
        <item x="6"/>
        <item x="7"/>
        <item x="8"/>
        <item x="9"/>
        <item x="10"/>
        <item x="11"/>
        <item x="12"/>
        <item x="13"/>
        <item t="default"/>
      </items>
    </pivotField>
    <pivotField axis="axisCol" compact="0" outline="0" showAll="0">
      <items count="5">
        <item x="0"/>
        <item x="1"/>
        <item x="3"/>
        <item x="2"/>
        <item t="default"/>
      </items>
    </pivotField>
    <pivotField compact="0" outline="0" showAll="0">
      <items count="9">
        <item x="5"/>
        <item x="2"/>
        <item x="3"/>
        <item x="0"/>
        <item x="4"/>
        <item x="1"/>
        <item m="1" x="7"/>
        <item x="6"/>
        <item t="default"/>
      </items>
    </pivotField>
    <pivotField compact="0" outline="0" showAll="0"/>
    <pivotField compact="0" outline="0" showAll="0"/>
    <pivotField dataField="1" compact="0" numFmtId="190" outline="0" showAll="0"/>
  </pivotFields>
  <rowFields count="1">
    <field x="0"/>
  </rowFields>
  <rowItems count="13">
    <i>
      <x v="1"/>
    </i>
    <i>
      <x v="2"/>
    </i>
    <i>
      <x v="3"/>
    </i>
    <i>
      <x v="4"/>
    </i>
    <i>
      <x v="5"/>
    </i>
    <i>
      <x v="6"/>
    </i>
    <i>
      <x v="7"/>
    </i>
    <i>
      <x v="8"/>
    </i>
    <i>
      <x v="9"/>
    </i>
    <i>
      <x v="10"/>
    </i>
    <i>
      <x v="11"/>
    </i>
    <i>
      <x v="12"/>
    </i>
    <i t="grand">
      <x/>
    </i>
  </rowItems>
  <colFields count="1">
    <field x="1"/>
  </colFields>
  <colItems count="5">
    <i>
      <x/>
    </i>
    <i>
      <x v="1"/>
    </i>
    <i>
      <x v="2"/>
    </i>
    <i>
      <x v="3"/>
    </i>
    <i t="grand">
      <x/>
    </i>
  </colItems>
  <dataFields count="1">
    <dataField name="Sum of Amount" fld="5" baseField="0" baseItem="0"/>
  </dataFields>
  <chartFormats count="9">
    <chartFormat chart="0" format="0" series="1">
      <pivotArea type="data" outline="0" fieldPosition="0">
        <references count="2">
          <reference field="4294967294" count="1" selected="0">
            <x v="0"/>
          </reference>
          <reference field="1" count="1" selected="0">
            <x v="0"/>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 chart="0" format="3" series="1">
      <pivotArea type="data" outline="0" fieldPosition="0">
        <references count="2">
          <reference field="4294967294" count="1" selected="0">
            <x v="0"/>
          </reference>
          <reference field="1" count="1" selected="0">
            <x v="3"/>
          </reference>
        </references>
      </pivotArea>
    </chartFormat>
    <chartFormat chart="2" format="4" series="1">
      <pivotArea type="data" outline="0" fieldPosition="0">
        <references count="2">
          <reference field="4294967294" count="1" selected="0">
            <x v="0"/>
          </reference>
          <reference field="1" count="1" selected="0">
            <x v="0"/>
          </reference>
        </references>
      </pivotArea>
    </chartFormat>
    <chartFormat chart="2" format="5" series="1">
      <pivotArea type="data" outline="0" fieldPosition="0">
        <references count="2">
          <reference field="4294967294" count="1" selected="0">
            <x v="0"/>
          </reference>
          <reference field="1" count="1" selected="0">
            <x v="1"/>
          </reference>
        </references>
      </pivotArea>
    </chartFormat>
    <chartFormat chart="2" format="6" series="1">
      <pivotArea type="data" outline="0" fieldPosition="0">
        <references count="2">
          <reference field="4294967294" count="1" selected="0">
            <x v="0"/>
          </reference>
          <reference field="1" count="1" selected="0">
            <x v="2"/>
          </reference>
        </references>
      </pivotArea>
    </chartFormat>
    <chartFormat chart="2" format="7" series="1">
      <pivotArea type="data" outline="0" fieldPosition="0">
        <references count="2">
          <reference field="4294967294" count="1" selected="0">
            <x v="0"/>
          </reference>
          <reference field="1" count="1" selected="0">
            <x v="3"/>
          </reference>
        </references>
      </pivotArea>
    </chartFormat>
    <chartFormat chart="2" format="8"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4.xml><?xml version="1.0" encoding="utf-8"?>
<pivotTableDefinition xmlns="http://schemas.openxmlformats.org/spreadsheetml/2006/main" name="PivotTable21" cacheId="191" applyNumberFormats="0" applyBorderFormats="0" applyFontFormats="0" applyPatternFormats="0" applyAlignmentFormats="0" applyWidthHeightFormats="1" dataCaption="Values" updatedVersion="5" minRefreshableVersion="5" useAutoFormatting="1" itemPrintTitles="1" createdVersion="5" indent="0" compact="0" compactData="0" gridDropZones="1" multipleFieldFilters="0">
  <location ref="G2:T8" firstHeaderRow="1" firstDataRow="2" firstDataCol="1"/>
  <pivotFields count="6">
    <pivotField axis="axisCol" compact="0" numFmtId="15" outline="0" showAll="0">
      <items count="15">
        <item x="0"/>
        <item x="1"/>
        <item x="2"/>
        <item x="3"/>
        <item x="4"/>
        <item x="5"/>
        <item x="6"/>
        <item x="7"/>
        <item x="8"/>
        <item x="9"/>
        <item x="10"/>
        <item x="11"/>
        <item x="12"/>
        <item x="13"/>
        <item t="default"/>
      </items>
    </pivotField>
    <pivotField axis="axisRow" compact="0" outline="0" showAll="0">
      <items count="5">
        <item x="0"/>
        <item x="1"/>
        <item x="3"/>
        <item x="2"/>
        <item t="default"/>
      </items>
    </pivotField>
    <pivotField compact="0" outline="0" showAll="0">
      <items count="9">
        <item x="5"/>
        <item x="2"/>
        <item x="3"/>
        <item x="0"/>
        <item x="4"/>
        <item x="1"/>
        <item m="1" x="7"/>
        <item x="6"/>
        <item t="default"/>
      </items>
    </pivotField>
    <pivotField compact="0" outline="0" showAll="0"/>
    <pivotField compact="0" outline="0" showAll="0"/>
    <pivotField dataField="1" compact="0" numFmtId="190" outline="0" showAll="0"/>
  </pivotFields>
  <rowFields count="1">
    <field x="1"/>
  </rowFields>
  <rowItems count="5">
    <i>
      <x/>
    </i>
    <i>
      <x v="1"/>
    </i>
    <i>
      <x v="2"/>
    </i>
    <i>
      <x v="3"/>
    </i>
    <i t="grand">
      <x/>
    </i>
  </rowItems>
  <colFields count="1">
    <field x="0"/>
  </colFields>
  <colItems count="13">
    <i>
      <x v="1"/>
    </i>
    <i>
      <x v="2"/>
    </i>
    <i>
      <x v="3"/>
    </i>
    <i>
      <x v="4"/>
    </i>
    <i>
      <x v="5"/>
    </i>
    <i>
      <x v="6"/>
    </i>
    <i>
      <x v="7"/>
    </i>
    <i>
      <x v="8"/>
    </i>
    <i>
      <x v="9"/>
    </i>
    <i>
      <x v="10"/>
    </i>
    <i>
      <x v="11"/>
    </i>
    <i>
      <x v="12"/>
    </i>
    <i t="grand">
      <x/>
    </i>
  </colItems>
  <dataFields count="1">
    <dataField name="Sum of Amount" fld="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5.xml><?xml version="1.0" encoding="utf-8"?>
<pivotTableDefinition xmlns="http://schemas.openxmlformats.org/spreadsheetml/2006/main" name="SparklinesPivot" cacheId="191" applyNumberFormats="0" applyBorderFormats="0" applyFontFormats="0" applyPatternFormats="0" applyAlignmentFormats="0" applyWidthHeightFormats="1" dataCaption="Values" updatedVersion="5" minRefreshableVersion="5" useAutoFormatting="1" rowGrandTotals="0" itemPrintTitles="1" createdVersion="5" indent="0" compact="0" compactData="0" gridDropZones="1" multipleFieldFilters="0" chartFormat="3">
  <location ref="A3:N8" firstHeaderRow="1" firstDataRow="2" firstDataCol="1"/>
  <pivotFields count="6">
    <pivotField axis="axisCol" compact="0" numFmtId="15" outline="0" showAll="0">
      <items count="15">
        <item x="0"/>
        <item x="1"/>
        <item x="2"/>
        <item x="3"/>
        <item x="4"/>
        <item x="5"/>
        <item x="6"/>
        <item x="7"/>
        <item x="8"/>
        <item x="9"/>
        <item x="10"/>
        <item x="11"/>
        <item x="12"/>
        <item x="13"/>
        <item t="default"/>
      </items>
    </pivotField>
    <pivotField axis="axisRow" compact="0" outline="0" showAll="0" sortType="descending">
      <items count="5">
        <item x="0"/>
        <item x="1"/>
        <item x="3"/>
        <item x="2"/>
        <item t="default"/>
      </items>
      <autoSortScope>
        <pivotArea dataOnly="0" outline="0" fieldPosition="0">
          <references count="1">
            <reference field="4294967294" count="1" selected="0">
              <x v="0"/>
            </reference>
          </references>
        </pivotArea>
      </autoSortScope>
    </pivotField>
    <pivotField compact="0" outline="0" showAll="0" defaultSubtotal="0">
      <items count="8">
        <item x="5"/>
        <item x="2"/>
        <item x="3"/>
        <item x="0"/>
        <item x="4"/>
        <item x="1"/>
        <item m="1" x="7"/>
        <item x="6"/>
      </items>
    </pivotField>
    <pivotField compact="0" outline="0" showAll="0"/>
    <pivotField compact="0" outline="0" showAll="0"/>
    <pivotField dataField="1" compact="0" numFmtId="190" outline="0" showAll="0"/>
  </pivotFields>
  <rowFields count="1">
    <field x="1"/>
  </rowFields>
  <rowItems count="4">
    <i>
      <x v="2"/>
    </i>
    <i>
      <x v="1"/>
    </i>
    <i>
      <x v="3"/>
    </i>
    <i>
      <x/>
    </i>
  </rowItems>
  <colFields count="1">
    <field x="0"/>
  </colFields>
  <colItems count="13">
    <i>
      <x v="1"/>
    </i>
    <i>
      <x v="2"/>
    </i>
    <i>
      <x v="3"/>
    </i>
    <i>
      <x v="4"/>
    </i>
    <i>
      <x v="5"/>
    </i>
    <i>
      <x v="6"/>
    </i>
    <i>
      <x v="7"/>
    </i>
    <i>
      <x v="8"/>
    </i>
    <i>
      <x v="9"/>
    </i>
    <i>
      <x v="10"/>
    </i>
    <i>
      <x v="11"/>
    </i>
    <i>
      <x v="12"/>
    </i>
    <i t="grand">
      <x/>
    </i>
  </colItems>
  <dataFields count="1">
    <dataField name="Sum of Amount" fld="5" baseField="0" baseItem="0" numFmtId="37"/>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6.xml><?xml version="1.0" encoding="utf-8"?>
<pivotTableDefinition xmlns="http://schemas.openxmlformats.org/spreadsheetml/2006/main" name="LinePivot" cacheId="191" applyNumberFormats="0" applyBorderFormats="0" applyFontFormats="0" applyPatternFormats="0" applyAlignmentFormats="0" applyWidthHeightFormats="1" dataCaption="Values" updatedVersion="5" minRefreshableVersion="5" useAutoFormatting="1" rowGrandTotals="0" colGrandTotals="0" itemPrintTitles="1" createdVersion="5" indent="0" compact="0" compactData="0" gridDropZones="1" multipleFieldFilters="0" chartFormat="6">
  <location ref="A3:E16" firstHeaderRow="1" firstDataRow="2" firstDataCol="1"/>
  <pivotFields count="6">
    <pivotField axis="axisRow" compact="0" numFmtId="15" outline="0" showAll="0">
      <items count="15">
        <item x="0"/>
        <item x="1"/>
        <item x="2"/>
        <item x="3"/>
        <item x="4"/>
        <item x="5"/>
        <item x="6"/>
        <item x="7"/>
        <item x="8"/>
        <item x="9"/>
        <item x="10"/>
        <item x="11"/>
        <item x="12"/>
        <item x="13"/>
        <item t="default"/>
      </items>
    </pivotField>
    <pivotField axis="axisCol" compact="0" outline="0" showAll="0">
      <items count="5">
        <item x="0"/>
        <item x="1"/>
        <item x="3"/>
        <item x="2"/>
        <item t="default"/>
      </items>
    </pivotField>
    <pivotField compact="0" outline="0" showAll="0" defaultSubtotal="0">
      <items count="8">
        <item x="5"/>
        <item x="2"/>
        <item x="3"/>
        <item x="0"/>
        <item x="4"/>
        <item x="1"/>
        <item m="1" x="7"/>
        <item x="6"/>
      </items>
    </pivotField>
    <pivotField compact="0" outline="0" showAll="0"/>
    <pivotField compact="0" outline="0" showAll="0"/>
    <pivotField dataField="1" compact="0" numFmtId="190" outline="0" showAll="0"/>
  </pivotFields>
  <rowFields count="1">
    <field x="0"/>
  </rowFields>
  <rowItems count="12">
    <i>
      <x v="1"/>
    </i>
    <i>
      <x v="2"/>
    </i>
    <i>
      <x v="3"/>
    </i>
    <i>
      <x v="4"/>
    </i>
    <i>
      <x v="5"/>
    </i>
    <i>
      <x v="6"/>
    </i>
    <i>
      <x v="7"/>
    </i>
    <i>
      <x v="8"/>
    </i>
    <i>
      <x v="9"/>
    </i>
    <i>
      <x v="10"/>
    </i>
    <i>
      <x v="11"/>
    </i>
    <i>
      <x v="12"/>
    </i>
  </rowItems>
  <colFields count="1">
    <field x="1"/>
  </colFields>
  <colItems count="4">
    <i>
      <x/>
    </i>
    <i>
      <x v="1"/>
    </i>
    <i>
      <x v="2"/>
    </i>
    <i>
      <x v="3"/>
    </i>
  </colItems>
  <dataFields count="1">
    <dataField name="Sum of Amount" fld="5" baseField="0" baseItem="0" numFmtId="37"/>
  </dataFields>
  <chartFormats count="10">
    <chartFormat chart="3" format="8" series="1">
      <pivotArea type="data" outline="0" fieldPosition="0">
        <references count="2">
          <reference field="4294967294" count="1" selected="0">
            <x v="0"/>
          </reference>
          <reference field="1" count="1" selected="0">
            <x v="0"/>
          </reference>
        </references>
      </pivotArea>
    </chartFormat>
    <chartFormat chart="3" format="9" series="1">
      <pivotArea type="data" outline="0" fieldPosition="0">
        <references count="2">
          <reference field="4294967294" count="1" selected="0">
            <x v="0"/>
          </reference>
          <reference field="1" count="1" selected="0">
            <x v="1"/>
          </reference>
        </references>
      </pivotArea>
    </chartFormat>
    <chartFormat chart="3" format="10" series="1">
      <pivotArea type="data" outline="0" fieldPosition="0">
        <references count="2">
          <reference field="4294967294" count="1" selected="0">
            <x v="0"/>
          </reference>
          <reference field="1" count="1" selected="0">
            <x v="2"/>
          </reference>
        </references>
      </pivotArea>
    </chartFormat>
    <chartFormat chart="3" format="11" series="1">
      <pivotArea type="data" outline="0" fieldPosition="0">
        <references count="2">
          <reference field="4294967294" count="1" selected="0">
            <x v="0"/>
          </reference>
          <reference field="1" count="1" selected="0">
            <x v="3"/>
          </reference>
        </references>
      </pivotArea>
    </chartFormat>
    <chartFormat chart="3" format="12" series="1">
      <pivotArea type="data" outline="0" fieldPosition="0">
        <references count="1">
          <reference field="4294967294" count="1" selected="0">
            <x v="0"/>
          </reference>
        </references>
      </pivotArea>
    </chartFormat>
    <chartFormat chart="5" format="13" series="1">
      <pivotArea type="data" outline="0" fieldPosition="0">
        <references count="2">
          <reference field="4294967294" count="1" selected="0">
            <x v="0"/>
          </reference>
          <reference field="1" count="1" selected="0">
            <x v="0"/>
          </reference>
        </references>
      </pivotArea>
    </chartFormat>
    <chartFormat chart="5" format="14" series="1">
      <pivotArea type="data" outline="0" fieldPosition="0">
        <references count="2">
          <reference field="4294967294" count="1" selected="0">
            <x v="0"/>
          </reference>
          <reference field="1" count="1" selected="0">
            <x v="1"/>
          </reference>
        </references>
      </pivotArea>
    </chartFormat>
    <chartFormat chart="5" format="15" series="1">
      <pivotArea type="data" outline="0" fieldPosition="0">
        <references count="2">
          <reference field="4294967294" count="1" selected="0">
            <x v="0"/>
          </reference>
          <reference field="1" count="1" selected="0">
            <x v="2"/>
          </reference>
        </references>
      </pivotArea>
    </chartFormat>
    <chartFormat chart="5" format="16" series="1">
      <pivotArea type="data" outline="0" fieldPosition="0">
        <references count="2">
          <reference field="4294967294" count="1" selected="0">
            <x v="0"/>
          </reference>
          <reference field="1" count="1" selected="0">
            <x v="3"/>
          </reference>
        </references>
      </pivotArea>
    </chartFormat>
    <chartFormat chart="5" format="1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7.xml><?xml version="1.0" encoding="utf-8"?>
<pivotTableDefinition xmlns="http://schemas.openxmlformats.org/spreadsheetml/2006/main" name="CategoryPivot" cacheId="191" applyNumberFormats="0" applyBorderFormats="0" applyFontFormats="0" applyPatternFormats="0" applyAlignmentFormats="0" applyWidthHeightFormats="1" dataCaption="Values" updatedVersion="5" minRefreshableVersion="5" useAutoFormatting="1" rowGrandTotals="0" colGrandTotals="0" itemPrintTitles="1" createdVersion="5" indent="0" compact="0" compactData="0" gridDropZones="1" multipleFieldFilters="0" chartFormat="8">
  <location ref="A3:B8" firstHeaderRow="2" firstDataRow="2" firstDataCol="1"/>
  <pivotFields count="6">
    <pivotField compact="0" numFmtId="15" outline="0" showAll="0">
      <items count="15">
        <item x="0"/>
        <item x="1"/>
        <item x="2"/>
        <item x="3"/>
        <item x="4"/>
        <item x="5"/>
        <item x="6"/>
        <item x="7"/>
        <item x="8"/>
        <item x="9"/>
        <item x="10"/>
        <item x="11"/>
        <item x="12"/>
        <item x="13"/>
        <item t="default"/>
      </items>
    </pivotField>
    <pivotField axis="axisRow" compact="0" outline="0" showAll="0" sortType="ascending">
      <items count="5">
        <item x="0"/>
        <item x="1"/>
        <item x="3"/>
        <item x="2"/>
        <item t="default"/>
      </items>
      <autoSortScope>
        <pivotArea dataOnly="0" outline="0" fieldPosition="0">
          <references count="1">
            <reference field="4294967294" count="1" selected="0">
              <x v="0"/>
            </reference>
          </references>
        </pivotArea>
      </autoSortScope>
    </pivotField>
    <pivotField compact="0" outline="0" showAll="0" defaultSubtotal="0">
      <items count="8">
        <item x="5"/>
        <item x="2"/>
        <item x="3"/>
        <item x="0"/>
        <item x="4"/>
        <item x="1"/>
        <item m="1" x="7"/>
        <item x="6"/>
      </items>
    </pivotField>
    <pivotField compact="0" outline="0" showAll="0"/>
    <pivotField compact="0" outline="0" showAll="0"/>
    <pivotField dataField="1" compact="0" numFmtId="190" outline="0" showAll="0"/>
  </pivotFields>
  <rowFields count="1">
    <field x="1"/>
  </rowFields>
  <rowItems count="4">
    <i>
      <x/>
    </i>
    <i>
      <x v="3"/>
    </i>
    <i>
      <x v="1"/>
    </i>
    <i>
      <x v="2"/>
    </i>
  </rowItems>
  <colItems count="1">
    <i/>
  </colItems>
  <dataFields count="1">
    <dataField name="Sum of Amount" fld="5" baseField="0" baseItem="0" numFmtId="37"/>
  </dataFields>
  <chartFormats count="2">
    <chartFormat chart="6" format="2" series="1">
      <pivotArea type="data" outline="0" fieldPosition="0">
        <references count="1">
          <reference field="4294967294" count="1" selected="0">
            <x v="0"/>
          </reference>
        </references>
      </pivotArea>
    </chartFormat>
    <chartFormat chart="7"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8.xml><?xml version="1.0" encoding="utf-8"?>
<pivotTableDefinition xmlns="http://schemas.openxmlformats.org/spreadsheetml/2006/main" name="SalesRepPivot" cacheId="191" applyNumberFormats="0" applyBorderFormats="0" applyFontFormats="0" applyPatternFormats="0" applyAlignmentFormats="0" applyWidthHeightFormats="1" dataCaption="Values" updatedVersion="5" minRefreshableVersion="5" useAutoFormatting="1" rowGrandTotals="0" colGrandTotals="0" itemPrintTitles="1" createdVersion="5" indent="0" compact="0" compactData="0" gridDropZones="1" multipleFieldFilters="0" chartFormat="8">
  <location ref="A3:C32" firstHeaderRow="2" firstDataRow="2" firstDataCol="2"/>
  <pivotFields count="6">
    <pivotField compact="0" numFmtId="15" outline="0" showAll="0">
      <items count="15">
        <item x="0"/>
        <item x="1"/>
        <item x="2"/>
        <item x="3"/>
        <item x="4"/>
        <item x="5"/>
        <item x="6"/>
        <item x="7"/>
        <item x="8"/>
        <item x="9"/>
        <item x="10"/>
        <item x="11"/>
        <item x="12"/>
        <item x="13"/>
        <item t="default"/>
      </items>
    </pivotField>
    <pivotField axis="axisRow" compact="0" outline="0" showAll="0" sortType="ascending" defaultSubtotal="0">
      <items count="4">
        <item x="0"/>
        <item x="1"/>
        <item x="3"/>
        <item x="2"/>
      </items>
      <autoSortScope>
        <pivotArea dataOnly="0" outline="0" fieldPosition="0">
          <references count="1">
            <reference field="4294967294" count="1" selected="0">
              <x v="0"/>
            </reference>
          </references>
        </pivotArea>
      </autoSortScope>
    </pivotField>
    <pivotField axis="axisRow" compact="0" outline="0" showAll="0" sortType="ascending" defaultSubtotal="0">
      <items count="8">
        <item x="2"/>
        <item x="3"/>
        <item x="0"/>
        <item x="4"/>
        <item x="1"/>
        <item m="1" x="7"/>
        <item x="6"/>
        <item x="5"/>
      </items>
      <autoSortScope>
        <pivotArea dataOnly="0" outline="0" fieldPosition="0">
          <references count="1">
            <reference field="4294967294" count="1" selected="0">
              <x v="0"/>
            </reference>
          </references>
        </pivotArea>
      </autoSortScope>
    </pivotField>
    <pivotField compact="0" outline="0" showAll="0"/>
    <pivotField compact="0" outline="0" showAll="0"/>
    <pivotField dataField="1" compact="0" numFmtId="190" outline="0" showAll="0"/>
  </pivotFields>
  <rowFields count="2">
    <field x="1"/>
    <field x="2"/>
  </rowFields>
  <rowItems count="28">
    <i>
      <x/>
      <x v="3"/>
    </i>
    <i r="1">
      <x v="1"/>
    </i>
    <i r="1">
      <x/>
    </i>
    <i r="1">
      <x v="2"/>
    </i>
    <i r="1">
      <x v="6"/>
    </i>
    <i r="1">
      <x v="7"/>
    </i>
    <i r="1">
      <x v="4"/>
    </i>
    <i>
      <x v="3"/>
      <x v="3"/>
    </i>
    <i r="1">
      <x/>
    </i>
    <i r="1">
      <x v="7"/>
    </i>
    <i r="1">
      <x v="1"/>
    </i>
    <i r="1">
      <x v="4"/>
    </i>
    <i r="1">
      <x v="6"/>
    </i>
    <i r="1">
      <x v="2"/>
    </i>
    <i>
      <x v="1"/>
      <x v="2"/>
    </i>
    <i r="1">
      <x v="6"/>
    </i>
    <i r="1">
      <x/>
    </i>
    <i r="1">
      <x v="4"/>
    </i>
    <i r="1">
      <x v="1"/>
    </i>
    <i r="1">
      <x v="7"/>
    </i>
    <i r="1">
      <x v="3"/>
    </i>
    <i>
      <x v="2"/>
      <x v="2"/>
    </i>
    <i r="1">
      <x v="4"/>
    </i>
    <i r="1">
      <x v="7"/>
    </i>
    <i r="1">
      <x v="1"/>
    </i>
    <i r="1">
      <x v="6"/>
    </i>
    <i r="1">
      <x v="3"/>
    </i>
    <i r="1">
      <x/>
    </i>
  </rowItems>
  <colItems count="1">
    <i/>
  </colItems>
  <dataFields count="1">
    <dataField name="Sum of Amount" fld="5" baseField="0" baseItem="0" numFmtId="37"/>
  </dataFields>
  <chartFormats count="3">
    <chartFormat chart="3" format="0" series="1">
      <pivotArea type="data" outline="0" fieldPosition="0">
        <references count="1">
          <reference field="4294967294" count="1" selected="0">
            <x v="0"/>
          </reference>
        </references>
      </pivotArea>
    </chartFormat>
    <chartFormat chart="6" format="3" series="1">
      <pivotArea type="data" outline="0" fieldPosition="0">
        <references count="1">
          <reference field="4294967294" count="1" selected="0">
            <x v="0"/>
          </reference>
        </references>
      </pivotArea>
    </chartFormat>
    <chartFormat chart="7"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9.xml><?xml version="1.0" encoding="utf-8"?>
<pivotTableDefinition xmlns="http://schemas.openxmlformats.org/spreadsheetml/2006/main" name="PiePivot" cacheId="191" applyNumberFormats="0" applyBorderFormats="0" applyFontFormats="0" applyPatternFormats="0" applyAlignmentFormats="0" applyWidthHeightFormats="1" dataCaption="Values" updatedVersion="5" minRefreshableVersion="5" useAutoFormatting="1" rowGrandTotals="0" colGrandTotals="0" itemPrintTitles="1" createdVersion="5" indent="0" compact="0" compactData="0" gridDropZones="1" multipleFieldFilters="0" chartFormat="14">
  <location ref="A3:B8" firstHeaderRow="2" firstDataRow="2" firstDataCol="1"/>
  <pivotFields count="6">
    <pivotField compact="0" numFmtId="15" outline="0" showAll="0">
      <items count="15">
        <item x="0"/>
        <item x="1"/>
        <item x="2"/>
        <item x="3"/>
        <item x="4"/>
        <item x="5"/>
        <item x="6"/>
        <item x="7"/>
        <item x="8"/>
        <item x="9"/>
        <item x="10"/>
        <item x="11"/>
        <item x="12"/>
        <item x="13"/>
        <item t="default"/>
      </items>
    </pivotField>
    <pivotField axis="axisRow" compact="0" outline="0" showAll="0" sortType="ascending">
      <items count="5">
        <item x="0"/>
        <item x="1"/>
        <item x="3"/>
        <item x="2"/>
        <item t="default"/>
      </items>
      <autoSortScope>
        <pivotArea dataOnly="0" outline="0" fieldPosition="0">
          <references count="1">
            <reference field="4294967294" count="1" selected="0">
              <x v="0"/>
            </reference>
          </references>
        </pivotArea>
      </autoSortScope>
    </pivotField>
    <pivotField compact="0" outline="0" showAll="0" sortType="ascending" defaultSubtotal="0">
      <items count="8">
        <item x="5"/>
        <item x="2"/>
        <item x="3"/>
        <item x="0"/>
        <item x="4"/>
        <item x="1"/>
        <item m="1" x="7"/>
        <item x="6"/>
      </items>
      <autoSortScope>
        <pivotArea dataOnly="0" outline="0" fieldPosition="0">
          <references count="1">
            <reference field="4294967294" count="1" selected="0">
              <x v="0"/>
            </reference>
          </references>
        </pivotArea>
      </autoSortScope>
    </pivotField>
    <pivotField compact="0" outline="0" showAll="0"/>
    <pivotField compact="0" outline="0" showAll="0"/>
    <pivotField dataField="1" compact="0" numFmtId="190" outline="0" showAll="0"/>
  </pivotFields>
  <rowFields count="1">
    <field x="1"/>
  </rowFields>
  <rowItems count="4">
    <i>
      <x/>
    </i>
    <i>
      <x v="3"/>
    </i>
    <i>
      <x v="1"/>
    </i>
    <i>
      <x v="2"/>
    </i>
  </rowItems>
  <colItems count="1">
    <i/>
  </colItems>
  <dataFields count="1">
    <dataField name="Sum of Amount" fld="5" showDataAs="percentOfCol" baseField="0" baseItem="0" numFmtId="10"/>
  </dataFields>
  <chartFormats count="12">
    <chartFormat chart="3" format="0"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0"/>
          </reference>
        </references>
      </pivotArea>
    </chartFormat>
    <chartFormat chart="11" format="10" series="1">
      <pivotArea type="data" outline="0" fieldPosition="0">
        <references count="1">
          <reference field="4294967294" count="1" selected="0">
            <x v="0"/>
          </reference>
        </references>
      </pivotArea>
    </chartFormat>
    <chartFormat chart="11" format="11">
      <pivotArea type="data" outline="0" fieldPosition="0">
        <references count="2">
          <reference field="4294967294" count="1" selected="0">
            <x v="0"/>
          </reference>
          <reference field="1" count="1" selected="0">
            <x v="0"/>
          </reference>
        </references>
      </pivotArea>
    </chartFormat>
    <chartFormat chart="11" format="12">
      <pivotArea type="data" outline="0" fieldPosition="0">
        <references count="2">
          <reference field="4294967294" count="1" selected="0">
            <x v="0"/>
          </reference>
          <reference field="1" count="1" selected="0">
            <x v="3"/>
          </reference>
        </references>
      </pivotArea>
    </chartFormat>
    <chartFormat chart="11" format="13">
      <pivotArea type="data" outline="0" fieldPosition="0">
        <references count="2">
          <reference field="4294967294" count="1" selected="0">
            <x v="0"/>
          </reference>
          <reference field="1" count="1" selected="0">
            <x v="1"/>
          </reference>
        </references>
      </pivotArea>
    </chartFormat>
    <chartFormat chart="11" format="14">
      <pivotArea type="data" outline="0" fieldPosition="0">
        <references count="2">
          <reference field="4294967294" count="1" selected="0">
            <x v="0"/>
          </reference>
          <reference field="1" count="1" selected="0">
            <x v="2"/>
          </reference>
        </references>
      </pivotArea>
    </chartFormat>
    <chartFormat chart="13" format="15" series="1">
      <pivotArea type="data" outline="0" fieldPosition="0">
        <references count="1">
          <reference field="4294967294" count="1" selected="0">
            <x v="0"/>
          </reference>
        </references>
      </pivotArea>
    </chartFormat>
    <chartFormat chart="13" format="16">
      <pivotArea type="data" outline="0" fieldPosition="0">
        <references count="2">
          <reference field="4294967294" count="1" selected="0">
            <x v="0"/>
          </reference>
          <reference field="1" count="1" selected="0">
            <x v="0"/>
          </reference>
        </references>
      </pivotArea>
    </chartFormat>
    <chartFormat chart="13" format="17">
      <pivotArea type="data" outline="0" fieldPosition="0">
        <references count="2">
          <reference field="4294967294" count="1" selected="0">
            <x v="0"/>
          </reference>
          <reference field="1" count="1" selected="0">
            <x v="3"/>
          </reference>
        </references>
      </pivotArea>
    </chartFormat>
    <chartFormat chart="13" format="18">
      <pivotArea type="data" outline="0" fieldPosition="0">
        <references count="2">
          <reference field="4294967294" count="1" selected="0">
            <x v="0"/>
          </reference>
          <reference field="1" count="1" selected="0">
            <x v="1"/>
          </reference>
        </references>
      </pivotArea>
    </chartFormat>
    <chartFormat chart="13" format="19">
      <pivotArea type="data" outline="0" fieldPosition="0">
        <references count="2">
          <reference field="4294967294" count="1" selected="0">
            <x v="0"/>
          </reference>
          <reference field="1"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Dept." sourceName="Dept.">
  <pivotTables>
    <pivotTable tabId="1" name="PivotTable1"/>
  </pivotTables>
  <data>
    <tabular pivotCacheId="1">
      <items count="4">
        <i x="0" s="1"/>
        <i x="1" s="1"/>
        <i x="2" s="1"/>
        <i x="3"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Gender" sourceName="Gender">
  <pivotTables>
    <pivotTable tabId="1" name="PivotTable1"/>
  </pivotTables>
  <data>
    <tabular pivotCacheId="1">
      <items count="2">
        <i x="1" s="1"/>
        <i x="0"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Date1" sourceName="Date">
  <pivotTables>
    <pivotTable tabId="10" name="CategoryPivot"/>
    <pivotTable tabId="7" name="PivotTable21"/>
    <pivotTable tabId="7" name="PivotTable22"/>
    <pivotTable tabId="9" name="LinePivot"/>
    <pivotTable tabId="12" name="PiePivot"/>
    <pivotTable tabId="11" name="SalesRepPivot"/>
    <pivotTable tabId="8" name="SparklinesPivot"/>
  </pivotTables>
  <data>
    <tabular pivotCacheId="4" showMissing="0" crossFilter="none">
      <items count="14">
        <i x="1" s="1"/>
        <i x="2" s="1"/>
        <i x="3" s="1"/>
        <i x="4" s="1"/>
        <i x="5" s="1"/>
        <i x="6" s="1"/>
        <i x="7" s="1"/>
        <i x="8" s="1"/>
        <i x="9" s="1"/>
        <i x="10" s="1"/>
        <i x="11" s="1"/>
        <i x="12" s="1"/>
        <i x="0" s="1"/>
        <i x="13"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Item" sourceName="Item">
  <pivotTables>
    <pivotTable tabId="10" name="CategoryPivot"/>
    <pivotTable tabId="7" name="PivotTable21"/>
    <pivotTable tabId="7" name="PivotTable22"/>
    <pivotTable tabId="9" name="LinePivot"/>
    <pivotTable tabId="12" name="PiePivot"/>
    <pivotTable tabId="11" name="SalesRepPivot"/>
    <pivotTable tabId="8" name="SparklinesPivot"/>
  </pivotTables>
  <data>
    <tabular pivotCacheId="4">
      <items count="4">
        <i x="0" s="1"/>
        <i x="1" s="1"/>
        <i x="3" s="1"/>
        <i x="2"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Sales_Rep." sourceName="Sales Rep.">
  <pivotTables>
    <pivotTable tabId="10" name="CategoryPivot"/>
    <pivotTable tabId="7" name="PivotTable21"/>
    <pivotTable tabId="7" name="PivotTable22"/>
    <pivotTable tabId="9" name="LinePivot"/>
    <pivotTable tabId="12" name="PiePivot"/>
    <pivotTable tabId="11" name="SalesRepPivot"/>
    <pivotTable tabId="8" name="SparklinesPivot"/>
  </pivotTables>
  <data>
    <tabular pivotCacheId="4" showMissing="0">
      <items count="8">
        <i x="5" s="1"/>
        <i x="2" s="1"/>
        <i x="3" s="1"/>
        <i x="0" s="1"/>
        <i x="4" s="1"/>
        <i x="1" s="1"/>
        <i x="6" s="1"/>
        <i x="7" s="1"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Date11" sourceName="Date">
  <pivotTables>
    <pivotTable tabId="17" name="BrandPivot"/>
    <pivotTable tabId="15" name="COGS_NetSalesPivot"/>
    <pivotTable tabId="14" name="PivotTable2"/>
    <pivotTable tabId="14" name="PivotTable3"/>
    <pivotTable tabId="14" name="PivotTable4"/>
    <pivotTable tabId="14" name="PivotTable5"/>
    <pivotTable tabId="16" name="MarketPivot"/>
    <pivotTable tabId="18" name="PiePivot"/>
  </pivotTables>
  <data>
    <tabular pivotCacheId="5">
      <items count="14">
        <i x="1" s="1"/>
        <i x="2" s="1"/>
        <i x="3" s="1"/>
        <i x="4" s="1"/>
        <i x="5" s="1"/>
        <i x="6" s="1"/>
        <i x="7" s="1"/>
        <i x="8" s="1"/>
        <i x="9" s="1"/>
        <i x="10" s="1"/>
        <i x="11" s="1"/>
        <i x="12" s="1"/>
        <i x="0" s="1" nd="1"/>
        <i x="13" s="1" nd="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Category1" sourceName="Category">
  <pivotTables>
    <pivotTable tabId="17" name="BrandPivot"/>
    <pivotTable tabId="15" name="COGS_NetSalesPivot"/>
    <pivotTable tabId="14" name="PivotTable2"/>
    <pivotTable tabId="14" name="PivotTable3"/>
    <pivotTable tabId="14" name="PivotTable4"/>
    <pivotTable tabId="14" name="PivotTable5"/>
    <pivotTable tabId="16" name="MarketPivot"/>
    <pivotTable tabId="18" name="PiePivot"/>
  </pivotTables>
  <data>
    <tabular pivotCacheId="5">
      <items count="2">
        <i x="1" s="1"/>
        <i x="0"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licer_Market1" sourceName="Market">
  <pivotTables>
    <pivotTable tabId="17" name="BrandPivot"/>
    <pivotTable tabId="15" name="COGS_NetSalesPivot"/>
    <pivotTable tabId="14" name="PivotTable2"/>
    <pivotTable tabId="14" name="PivotTable3"/>
    <pivotTable tabId="14" name="PivotTable4"/>
    <pivotTable tabId="14" name="PivotTable5"/>
    <pivotTable tabId="16" name="MarketPivot"/>
    <pivotTable tabId="18" name="PiePivot"/>
  </pivotTables>
  <data>
    <tabular pivotCacheId="5">
      <items count="2">
        <i x="1" s="1"/>
        <i x="0" s="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Slicer_Brand1" sourceName="Brand">
  <pivotTables>
    <pivotTable tabId="17" name="BrandPivot"/>
    <pivotTable tabId="15" name="COGS_NetSalesPivot"/>
    <pivotTable tabId="14" name="PivotTable2"/>
    <pivotTable tabId="14" name="PivotTable3"/>
    <pivotTable tabId="14" name="PivotTable4"/>
    <pivotTable tabId="14" name="PivotTable5"/>
    <pivotTable tabId="16" name="MarketPivot"/>
    <pivotTable tabId="18" name="PiePivot"/>
  </pivotTables>
  <data>
    <tabular pivotCacheId="5">
      <items count="2">
        <i x="1" s="1"/>
        <i x="0" s="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mc:Ignorable="x" name="Slicer_Category" sourceName="Category">
  <pivotTables>
    <pivotTable tabId="20" name="PivotTable1"/>
    <pivotTable tabId="20" name="PivotTable2"/>
    <pivotTable tabId="20" name="PivotTable3"/>
  </pivotTables>
  <data>
    <tabular pivotCacheId="6">
      <items count="4">
        <i x="2" s="1"/>
        <i x="0" s="1"/>
        <i x="1" s="1"/>
        <i x="3" s="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mc:Ignorable="x" name="Slicer_Years" sourceName="Date">
  <pivotTables>
    <pivotTable tabId="20" name="PivotTable1"/>
    <pivotTable tabId="20" name="PivotTable2"/>
    <pivotTable tabId="20" name="PivotTable3"/>
  </pivotTables>
  <data>
    <tabular pivotCacheId="6">
      <items count="4">
        <i x="1" s="1"/>
        <i x="2" s="1"/>
        <i x="0" s="1" nd="1"/>
        <i x="3" s="1" nd="1"/>
      </items>
    </tabular>
  </data>
  <extLst>
    <x:ext xmlns:x15="http://schemas.microsoft.com/office/spreadsheetml/2010/11/main" uri="{470722E0-AACD-4C17-9CDC-17EF765DBC7E}">
      <x15:slicerCacheHideItemsWithNoData/>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mc:Ignorable="x" name="Slicer_Year" sourceName="Year">
  <pivotTables>
    <pivotTable tabId="24" name="PivotTable4"/>
  </pivotTables>
  <data>
    <tabular pivotCacheId="8">
      <items count="5">
        <i x="0" s="1"/>
        <i x="1" s="1"/>
        <i x="2" s="1"/>
        <i x="3" s="1"/>
        <i x="4" s="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mc:Ignorable="x" name="Slicer_Category2" sourceName="Category">
  <pivotTables>
    <pivotTable tabId="24" name="PivotTable4"/>
  </pivotTables>
  <data>
    <tabular pivotCacheId="8">
      <items count="3">
        <i x="0" s="1"/>
        <i x="1" s="1"/>
        <i x="2" s="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mc:Ignorable="x" name="Slicer_Type" sourceName="Type">
  <pivotTables>
    <pivotTable tabId="24" name="PivotTable4"/>
  </pivotTables>
  <data>
    <tabular pivotCacheId="8">
      <items count="2">
        <i x="0" s="1"/>
        <i x="1" s="1"/>
      </items>
    </tabular>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mc:Ignorable="x" name="Slicer_Dept.11" sourceName="Dept.">
  <pivotTables>
    <pivotTable tabId="40" name="PivotTable1"/>
    <pivotTable tabId="43" name="PivotTable1"/>
    <pivotTable tabId="41" name="PivotTable6"/>
  </pivotTables>
  <data>
    <tabular pivotCacheId="10">
      <items count="4">
        <i x="3" s="1"/>
        <i x="2" s="1"/>
        <i x="0" s="1"/>
        <i x="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Dept." cache="Slicer_Dept." caption="Dept." rowHeight="415925"/>
  <slicer name="Gender" cache="Slicer_Gender" caption="Gender" rowHeight="415925"/>
</slicers>
</file>

<file path=xl/slicers/slicer2.xml><?xml version="1.0" encoding="utf-8"?>
<slicers xmlns="http://schemas.microsoft.com/office/spreadsheetml/2009/9/main" xmlns:mc="http://schemas.openxmlformats.org/markup-compatibility/2006" xmlns:x="http://schemas.openxmlformats.org/spreadsheetml/2006/main" mc:Ignorable="x">
  <slicer name="Date 3" cache="Slicer_Date1" caption="Date" rowHeight="257175"/>
  <slicer name="Item" cache="Slicer_Item" caption="Item" rowHeight="257175"/>
  <slicer name="Sales Rep." cache="Slicer_Sales_Rep." caption="Sales Rep." rowHeight="257175"/>
</slicers>
</file>

<file path=xl/slicers/slicer3.xml><?xml version="1.0" encoding="utf-8"?>
<slicers xmlns="http://schemas.microsoft.com/office/spreadsheetml/2009/9/main" xmlns:mc="http://schemas.openxmlformats.org/markup-compatibility/2006" xmlns:x="http://schemas.openxmlformats.org/spreadsheetml/2006/main" mc:Ignorable="x">
  <slicer name="Date 1" cache="Slicer_Date11" caption="Date" rowHeight="257175"/>
  <slicer name="Category" cache="Slicer_Category1" caption="Category" rowHeight="257175"/>
  <slicer name="Market" cache="Slicer_Market1" caption="Market" rowHeight="257175"/>
  <slicer name="Brand" cache="Slicer_Brand1" caption="Brand" rowHeight="257175"/>
</slicers>
</file>

<file path=xl/slicers/slicer4.xml><?xml version="1.0" encoding="utf-8"?>
<slicers xmlns="http://schemas.microsoft.com/office/spreadsheetml/2009/9/main" xmlns:mc="http://schemas.openxmlformats.org/markup-compatibility/2006" xmlns:x="http://schemas.openxmlformats.org/spreadsheetml/2006/main" mc:Ignorable="x">
  <slicer name="Category 1" cache="Slicer_Category" caption="Category" rowHeight="257175"/>
  <slicer name="Years" cache="Slicer_Years" caption="Years" rowHeight="257175"/>
</slicers>
</file>

<file path=xl/slicers/slicer5.xml><?xml version="1.0" encoding="utf-8"?>
<slicers xmlns="http://schemas.microsoft.com/office/spreadsheetml/2009/9/main" xmlns:mc="http://schemas.openxmlformats.org/markup-compatibility/2006" xmlns:x="http://schemas.openxmlformats.org/spreadsheetml/2006/main" mc:Ignorable="x">
  <slicer name="Year" cache="Slicer_Year" caption="Year" startItem="1" rowHeight="257175"/>
  <slicer name="Category 2" cache="Slicer_Category2" caption="Category" rowHeight="257175"/>
  <slicer name="Type" cache="Slicer_Type" caption="Type" rowHeight="257175"/>
</slicers>
</file>

<file path=xl/slicers/slicer6.xml><?xml version="1.0" encoding="utf-8"?>
<slicers xmlns="http://schemas.microsoft.com/office/spreadsheetml/2009/9/main" xmlns:mc="http://schemas.openxmlformats.org/markup-compatibility/2006" xmlns:x="http://schemas.openxmlformats.org/spreadsheetml/2006/main" mc:Ignorable="x">
  <slicer name="Dept. 1" cache="Slicer_Dept.11" caption="Dept." rowHeight="257175"/>
</slicers>
</file>

<file path=xl/slicers/slicer7.xml><?xml version="1.0" encoding="utf-8"?>
<slicers xmlns="http://schemas.microsoft.com/office/spreadsheetml/2009/9/main" xmlns:mc="http://schemas.openxmlformats.org/markup-compatibility/2006" xmlns:x="http://schemas.openxmlformats.org/spreadsheetml/2006/main" mc:Ignorable="x">
  <slicer name="Dept. 3" cache="Slicer_Dept.11" caption="Dept." rowHeight="257175"/>
</slicers>
</file>

<file path=xl/slicers/slicer8.xml><?xml version="1.0" encoding="utf-8"?>
<slicers xmlns="http://schemas.microsoft.com/office/spreadsheetml/2009/9/main" xmlns:mc="http://schemas.openxmlformats.org/markup-compatibility/2006" xmlns:x="http://schemas.openxmlformats.org/spreadsheetml/2006/main" mc:Ignorable="x">
  <slicer name="Dept. 2" cache="Slicer_Dept.11" caption="Dept." rowHeight="257175"/>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imelineCaches/timelineCache1.xml><?xml version="1.0" encoding="utf-8"?>
<timelineCacheDefinition xmlns="http://schemas.microsoft.com/office/spreadsheetml/2010/11/main" xmlns:x15="http://schemas.microsoft.com/office/spreadsheetml/2010/11/main" name="NativeTimeline_Date" sourceName="Date">
  <pivotTables>
    <pivotTable tabId="10" name="CategoryPivot"/>
    <pivotTable tabId="7" name="PivotTable21"/>
    <pivotTable tabId="7" name="PivotTable22"/>
    <pivotTable tabId="9" name="LinePivot"/>
    <pivotTable tabId="12" name="PiePivot"/>
    <pivotTable tabId="11" name="SalesRepPivot"/>
    <pivotTable tabId="8" name="SparklinesPivot"/>
  </pivotTables>
  <state minimalRefreshVersion="6" lastRefreshVersion="6" pivotCacheId="4" filterType="unknown">
    <bounds startDate="2018-01-01T00:00:00" endDate="2019-01-01T00:00:00"/>
  </state>
</timelineCacheDefinition>
</file>

<file path=xl/timelineCaches/timelineCache2.xml><?xml version="1.0" encoding="utf-8"?>
<timelineCacheDefinition xmlns="http://schemas.microsoft.com/office/spreadsheetml/2010/11/main" xmlns:x15="http://schemas.microsoft.com/office/spreadsheetml/2010/11/main" name="NativeTimeline_Date1" sourceName="Date">
  <state minimalRefreshVersion="6" lastRefreshVersion="6" pivotCacheId="6" filterType="unknown">
    <bounds startDate="2017-01-01T00:00:00" endDate="2019-01-01T00:00:00"/>
  </state>
</timelineCacheDefinition>
</file>

<file path=xl/timelineCaches/timelineCache3.xml><?xml version="1.0" encoding="utf-8"?>
<timelineCacheDefinition xmlns="http://schemas.microsoft.com/office/spreadsheetml/2010/11/main" xmlns:x15="http://schemas.microsoft.com/office/spreadsheetml/2010/11/main" name="NativeTimeline_Date3" sourceName="Date">
  <pivotTables>
    <pivotTable tabId="25" name="PivotTable1"/>
  </pivotTables>
  <state minimalRefreshVersion="6" lastRefreshVersion="6" pivotCacheId="9" filterType="unknown">
    <bounds startDate="2019-01-01T00:00:00" endDate="2020-01-01T00:00:00"/>
  </state>
</timelineCacheDefinition>
</file>

<file path=xl/timelineCaches/timelineCache4.xml><?xml version="1.0" encoding="utf-8"?>
<timelineCacheDefinition xmlns="http://schemas.microsoft.com/office/spreadsheetml/2010/11/main" xmlns:x15="http://schemas.microsoft.com/office/spreadsheetml/2010/11/main" name="NativeTimeline_Month1" sourceName="Month">
  <pivotTables>
    <pivotTable tabId="48" name="PivotTable5"/>
  </pivotTables>
  <state minimalRefreshVersion="6" lastRefreshVersion="6" pivotCacheId="11" filterType="dateBetween">
    <selection startDate="2018-01-01T00:00:00" endDate="2018-03-31T00:00:00"/>
    <bounds startDate="2018-01-01T00:00:00" endDate="2019-01-01T00:00:00"/>
  </state>
</timelineCacheDefinition>
</file>

<file path=xl/timelineCaches/timelineCache5.xml><?xml version="1.0" encoding="utf-8"?>
<timelineCacheDefinition xmlns="http://schemas.microsoft.com/office/spreadsheetml/2010/11/main" xmlns:x15="http://schemas.microsoft.com/office/spreadsheetml/2010/11/main" name="NativeTimeline_Date2" sourceName="Date">
  <pivotTables>
    <pivotTable tabId="23" name="PivotTable1"/>
  </pivotTables>
  <state minimalRefreshVersion="6" lastRefreshVersion="6" pivotCacheId="7" filterType="unknown">
    <bounds startDate="2017-01-01T00:00:00" endDate="2019-01-01T00:00:00"/>
  </state>
</timelineCacheDefinition>
</file>

<file path=xl/timelineCaches/timelineCache6.xml><?xml version="1.0" encoding="utf-8"?>
<timelineCacheDefinition xmlns="http://schemas.microsoft.com/office/spreadsheetml/2010/11/main" xmlns:x15="http://schemas.microsoft.com/office/spreadsheetml/2010/11/main" name="NativeTimeline_Date4" sourceName="Date">
  <pivotTables>
    <pivotTable tabId="56" name="PivotTable12"/>
    <pivotTable tabId="56" name="PivotTable13"/>
    <pivotTable tabId="56" name="PivotTable14"/>
  </pivotTables>
  <state minimalRefreshVersion="6" lastRefreshVersion="6" pivotCacheId="12" filterType="unknown">
    <bounds startDate="2017-01-01T00:00:00" endDate="2019-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mc:Ignorable="x">
  <timeline name="Date" cache="NativeTimeline_Date" caption="Date" level="1" selectionLevel="1" scrollPosition="2018-01-01T00:00:00" style="TimeSlicerStyleLight2"/>
</timelines>
</file>

<file path=xl/timelines/timeline2.xml><?xml version="1.0" encoding="utf-8"?>
<timelines xmlns="http://schemas.microsoft.com/office/spreadsheetml/2010/11/main" xmlns:mc="http://schemas.openxmlformats.org/markup-compatibility/2006" xmlns:x="http://schemas.openxmlformats.org/spreadsheetml/2006/main" mc:Ignorable="x">
  <timeline name="Date 2" cache="NativeTimeline_Date1" caption="Date" level="1" selectionLevel="1" scrollPosition="2017-01-01T00:00:00"/>
</timelines>
</file>

<file path=xl/timelines/timeline3.xml><?xml version="1.0" encoding="utf-8"?>
<timelines xmlns="http://schemas.microsoft.com/office/spreadsheetml/2010/11/main" xmlns:mc="http://schemas.openxmlformats.org/markup-compatibility/2006" xmlns:x="http://schemas.openxmlformats.org/spreadsheetml/2006/main" mc:Ignorable="x">
  <timeline name="Date 4" cache="NativeTimeline_Date2" caption="Date" level="0" selectionLevel="0" scrollPosition="2017-01-01T00:00:00"/>
</timelines>
</file>

<file path=xl/timelines/timeline4.xml><?xml version="1.0" encoding="utf-8"?>
<timelines xmlns="http://schemas.microsoft.com/office/spreadsheetml/2010/11/main" xmlns:mc="http://schemas.openxmlformats.org/markup-compatibility/2006" xmlns:x="http://schemas.openxmlformats.org/spreadsheetml/2006/main" mc:Ignorable="x">
  <timeline name="Date 5" cache="NativeTimeline_Date3" caption="Date" level="1" selectionLevel="1" scrollPosition="2019-01-01T00:00:00"/>
</timelines>
</file>

<file path=xl/timelines/timeline5.xml><?xml version="1.0" encoding="utf-8"?>
<timelines xmlns="http://schemas.microsoft.com/office/spreadsheetml/2010/11/main" xmlns:mc="http://schemas.openxmlformats.org/markup-compatibility/2006" xmlns:x="http://schemas.openxmlformats.org/spreadsheetml/2006/main" mc:Ignorable="x">
  <timeline name="Date 6" cache="NativeTimeline_Date4" caption="Date" level="2" selectionLevel="2" scrollPosition="2017-01-01T00:00:00"/>
</timelines>
</file>

<file path=xl/timelines/timeline6.xml><?xml version="1.0" encoding="utf-8"?>
<timelines xmlns="http://schemas.microsoft.com/office/spreadsheetml/2010/11/main" xmlns:mc="http://schemas.openxmlformats.org/markup-compatibility/2006" xmlns:x="http://schemas.openxmlformats.org/spreadsheetml/2006/main" mc:Ignorable="x">
  <timeline name="Month 1" cache="NativeTimeline_Month1" caption="Month" level="1" selectionLevel="1" scrollPosition="2018-01-01T00:00:00"/>
</timeline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igcat9exce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1.xml"/><Relationship Id="rId4" Type="http://schemas.microsoft.com/office/2007/relationships/slicer" Target="../slicers/slicer1.xml"/></Relationships>
</file>

<file path=xl/worksheets/_rels/sheet5.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microsoft.com/office/2011/relationships/timeline" Target="../timelines/timeline1.xml"/></Relationships>
</file>

<file path=xl/worksheets/_rels/sheet6.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microsoft.com/office/2011/relationships/timeline" Target="../timelines/timeline2.xml"/><Relationship Id="rId2" Type="http://schemas.microsoft.com/office/2007/relationships/slicer" Target="../slicers/slicer4.x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microsoft.com/office/2011/relationships/timeline" Target="../timelines/timeline3.x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8.xml"/><Relationship Id="rId1" Type="http://schemas.openxmlformats.org/officeDocument/2006/relationships/pivotTable" Target="../pivotTables/pivotTable2.xml"/></Relationships>
</file>

<file path=xl/worksheets/_rels/sheet10.xml.rels><?xml version="1.0" encoding="UTF-8" standalone="yes"?>
<Relationships xmlns="http://schemas.openxmlformats.org/package/2006/relationships"><Relationship Id="rId3" Type="http://schemas.microsoft.com/office/2011/relationships/timeline" Target="../timelines/timeline4.xml"/><Relationship Id="rId2" Type="http://schemas.openxmlformats.org/officeDocument/2006/relationships/drawing" Target="../drawings/drawing9.xml"/><Relationship Id="rId1" Type="http://schemas.openxmlformats.org/officeDocument/2006/relationships/pivotTable" Target="../pivotTables/pivotTable3.xml"/></Relationships>
</file>

<file path=xl/worksheets/_rels/sheet11.xml.rels><?xml version="1.0" encoding="UTF-8" standalone="yes"?>
<Relationships xmlns="http://schemas.openxmlformats.org/package/2006/relationships"><Relationship Id="rId2" Type="http://schemas.microsoft.com/office/2011/relationships/timeline" Target="../timelines/timeline5.x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21.xml.rels><?xml version="1.0" encoding="UTF-8" standalone="yes"?>
<Relationships xmlns="http://schemas.openxmlformats.org/package/2006/relationships"><Relationship Id="rId2" Type="http://schemas.microsoft.com/office/2007/relationships/slicer" Target="../slicers/slicer6.xml"/><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14.bin"/><Relationship Id="rId1" Type="http://schemas.openxmlformats.org/officeDocument/2006/relationships/pivotTable" Target="../pivotTables/pivotTable5.xml"/><Relationship Id="rId4" Type="http://schemas.microsoft.com/office/2011/relationships/timeline" Target="../timelines/timeline6.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0.xml.rels><?xml version="1.0" encoding="UTF-8" standalone="yes"?>
<Relationships xmlns="http://schemas.openxmlformats.org/package/2006/relationships"><Relationship Id="rId3" Type="http://schemas.openxmlformats.org/officeDocument/2006/relationships/pivotTable" Target="../pivotTables/pivotTable8.xml"/><Relationship Id="rId2" Type="http://schemas.openxmlformats.org/officeDocument/2006/relationships/pivotTable" Target="../pivotTables/pivotTable7.xml"/><Relationship Id="rId1" Type="http://schemas.openxmlformats.org/officeDocument/2006/relationships/pivotTable" Target="../pivotTables/pivotTable6.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4.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2.vml"/><Relationship Id="rId1" Type="http://schemas.openxmlformats.org/officeDocument/2006/relationships/drawing" Target="../drawings/drawing30.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1.xml"/><Relationship Id="rId1" Type="http://schemas.openxmlformats.org/officeDocument/2006/relationships/printerSettings" Target="../printerSettings/printerSettings16.bin"/><Relationship Id="rId4" Type="http://schemas.openxmlformats.org/officeDocument/2006/relationships/ctrlProp" Target="../ctrlProps/ctrlProp2.xml"/></Relationships>
</file>

<file path=xl/worksheets/_rels/sheet36.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4.vml"/><Relationship Id="rId1" Type="http://schemas.openxmlformats.org/officeDocument/2006/relationships/drawing" Target="../drawings/drawing32.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8.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5.vml"/><Relationship Id="rId7" Type="http://schemas.openxmlformats.org/officeDocument/2006/relationships/ctrlProp" Target="../ctrlProps/ctrlProp7.xml"/><Relationship Id="rId2" Type="http://schemas.openxmlformats.org/officeDocument/2006/relationships/drawing" Target="../drawings/drawing34.xml"/><Relationship Id="rId1" Type="http://schemas.openxmlformats.org/officeDocument/2006/relationships/printerSettings" Target="../printerSettings/printerSettings17.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12.xml"/><Relationship Id="rId2" Type="http://schemas.openxmlformats.org/officeDocument/2006/relationships/drawing" Target="../drawings/drawing35.xml"/><Relationship Id="rId1" Type="http://schemas.openxmlformats.org/officeDocument/2006/relationships/printerSettings" Target="../printerSettings/printerSettings18.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19.bin"/><Relationship Id="rId1" Type="http://schemas.openxmlformats.org/officeDocument/2006/relationships/pivotTable" Target="../pivotTables/pivotTable9.xml"/><Relationship Id="rId4" Type="http://schemas.microsoft.com/office/2007/relationships/slicer" Target="../slicers/slicer7.xm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20.bin"/><Relationship Id="rId1" Type="http://schemas.openxmlformats.org/officeDocument/2006/relationships/pivotTable" Target="../pivotTables/pivotTable10.xml"/><Relationship Id="rId4" Type="http://schemas.microsoft.com/office/2007/relationships/slicer" Target="../slicers/slicer8.x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4.xml.rels><?xml version="1.0" encoding="UTF-8" standalone="yes"?>
<Relationships xmlns="http://schemas.openxmlformats.org/package/2006/relationships"><Relationship Id="rId1" Type="http://schemas.openxmlformats.org/officeDocument/2006/relationships/pivotTable" Target="../pivotTables/pivotTable11.xml"/></Relationships>
</file>

<file path=xl/worksheets/_rels/sheet45.xml.rels><?xml version="1.0" encoding="UTF-8" standalone="yes"?>
<Relationships xmlns="http://schemas.openxmlformats.org/package/2006/relationships"><Relationship Id="rId3" Type="http://schemas.openxmlformats.org/officeDocument/2006/relationships/pivotTable" Target="../pivotTables/pivotTable14.xml"/><Relationship Id="rId2" Type="http://schemas.openxmlformats.org/officeDocument/2006/relationships/pivotTable" Target="../pivotTables/pivotTable13.xml"/><Relationship Id="rId1" Type="http://schemas.openxmlformats.org/officeDocument/2006/relationships/pivotTable" Target="../pivotTables/pivotTable12.xml"/><Relationship Id="rId4" Type="http://schemas.openxmlformats.org/officeDocument/2006/relationships/printerSettings" Target="../printerSettings/printerSettings22.bin"/></Relationships>
</file>

<file path=xl/worksheets/_rels/sheet46.xml.rels><?xml version="1.0" encoding="UTF-8" standalone="yes"?>
<Relationships xmlns="http://schemas.openxmlformats.org/package/2006/relationships"><Relationship Id="rId3" Type="http://schemas.openxmlformats.org/officeDocument/2006/relationships/pivotTable" Target="../pivotTables/pivotTable17.xml"/><Relationship Id="rId2" Type="http://schemas.openxmlformats.org/officeDocument/2006/relationships/pivotTable" Target="../pivotTables/pivotTable16.xml"/><Relationship Id="rId1" Type="http://schemas.openxmlformats.org/officeDocument/2006/relationships/pivotTable" Target="../pivotTables/pivotTable15.xml"/><Relationship Id="rId4" Type="http://schemas.openxmlformats.org/officeDocument/2006/relationships/pivotTable" Target="../pivotTables/pivotTable18.xm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ivotTable" Target="../pivotTables/pivotTable19.xm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ivotTable" Target="../pivotTables/pivotTable20.xm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ivotTable" Target="../pivotTables/pivotTable21.xm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ivotTable" Target="../pivotTables/pivotTable22.xml"/></Relationships>
</file>

<file path=xl/worksheets/_rels/sheet51.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ivotTable" Target="../pivotTables/pivotTable24.xml"/><Relationship Id="rId1" Type="http://schemas.openxmlformats.org/officeDocument/2006/relationships/pivotTable" Target="../pivotTables/pivotTable23.xml"/></Relationships>
</file>

<file path=xl/worksheets/_rels/sheet52.xml.rels><?xml version="1.0" encoding="UTF-8" standalone="yes"?>
<Relationships xmlns="http://schemas.openxmlformats.org/package/2006/relationships"><Relationship Id="rId1" Type="http://schemas.openxmlformats.org/officeDocument/2006/relationships/pivotTable" Target="../pivotTables/pivotTable25.xml"/></Relationships>
</file>

<file path=xl/worksheets/_rels/sheet53.xml.rels><?xml version="1.0" encoding="UTF-8" standalone="yes"?>
<Relationships xmlns="http://schemas.openxmlformats.org/package/2006/relationships"><Relationship Id="rId1" Type="http://schemas.openxmlformats.org/officeDocument/2006/relationships/pivotTable" Target="../pivotTables/pivotTable26.xml"/></Relationships>
</file>

<file path=xl/worksheets/_rels/sheet54.xml.rels><?xml version="1.0" encoding="UTF-8" standalone="yes"?>
<Relationships xmlns="http://schemas.openxmlformats.org/package/2006/relationships"><Relationship Id="rId1" Type="http://schemas.openxmlformats.org/officeDocument/2006/relationships/pivotTable" Target="../pivotTables/pivotTable27.xml"/></Relationships>
</file>

<file path=xl/worksheets/_rels/sheet55.xml.rels><?xml version="1.0" encoding="UTF-8" standalone="yes"?>
<Relationships xmlns="http://schemas.openxmlformats.org/package/2006/relationships"><Relationship Id="rId1" Type="http://schemas.openxmlformats.org/officeDocument/2006/relationships/pivotTable" Target="../pivotTables/pivotTable28.xml"/></Relationships>
</file>

<file path=xl/worksheets/_rels/sheet56.xml.rels><?xml version="1.0" encoding="UTF-8" standalone="yes"?>
<Relationships xmlns="http://schemas.openxmlformats.org/package/2006/relationships"><Relationship Id="rId1" Type="http://schemas.openxmlformats.org/officeDocument/2006/relationships/pivotTable" Target="../pivotTables/pivotTable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75"/>
  <sheetViews>
    <sheetView showGridLines="0" showRowColHeaders="0" tabSelected="1" workbookViewId="0">
      <selection activeCell="C63" sqref="C63"/>
    </sheetView>
  </sheetViews>
  <sheetFormatPr defaultRowHeight="21.75" x14ac:dyDescent="0.3"/>
  <cols>
    <col min="1" max="1" width="1.78515625" style="342" customWidth="1"/>
    <col min="2" max="16384" width="9.140625" style="342"/>
  </cols>
  <sheetData>
    <row r="2" spans="2:2" x14ac:dyDescent="0.3">
      <c r="B2" s="323" t="s">
        <v>369</v>
      </c>
    </row>
    <row r="3" spans="2:2" ht="9.75" customHeight="1" x14ac:dyDescent="0.3"/>
    <row r="4" spans="2:2" ht="21" customHeight="1" x14ac:dyDescent="0.3">
      <c r="B4" s="343" t="s">
        <v>458</v>
      </c>
    </row>
    <row r="5" spans="2:2" ht="4.5" customHeight="1" x14ac:dyDescent="0.3">
      <c r="B5" s="344"/>
    </row>
    <row r="6" spans="2:2" ht="21" customHeight="1" x14ac:dyDescent="0.3">
      <c r="B6" s="343" t="s">
        <v>459</v>
      </c>
    </row>
    <row r="7" spans="2:2" ht="4.5" customHeight="1" x14ac:dyDescent="0.3">
      <c r="B7" s="344"/>
    </row>
    <row r="8" spans="2:2" ht="21" customHeight="1" x14ac:dyDescent="0.3">
      <c r="B8" s="343" t="s">
        <v>460</v>
      </c>
    </row>
    <row r="9" spans="2:2" ht="4.5" customHeight="1" x14ac:dyDescent="0.3">
      <c r="B9" s="344"/>
    </row>
    <row r="10" spans="2:2" ht="21" customHeight="1" x14ac:dyDescent="0.3">
      <c r="B10" s="343" t="s">
        <v>461</v>
      </c>
    </row>
    <row r="11" spans="2:2" ht="4.5" customHeight="1" x14ac:dyDescent="0.3">
      <c r="B11" s="344"/>
    </row>
    <row r="12" spans="2:2" ht="22.5" x14ac:dyDescent="0.3">
      <c r="B12" s="343" t="s">
        <v>462</v>
      </c>
    </row>
    <row r="13" spans="2:2" ht="4.5" customHeight="1" x14ac:dyDescent="0.3">
      <c r="B13" s="344"/>
    </row>
    <row r="14" spans="2:2" ht="21" customHeight="1" x14ac:dyDescent="0.3">
      <c r="B14" s="343" t="s">
        <v>463</v>
      </c>
    </row>
    <row r="15" spans="2:2" ht="4.5" customHeight="1" x14ac:dyDescent="0.3">
      <c r="B15" s="344"/>
    </row>
    <row r="16" spans="2:2" ht="21" customHeight="1" x14ac:dyDescent="0.3">
      <c r="B16" s="343" t="s">
        <v>464</v>
      </c>
    </row>
    <row r="17" spans="2:2" ht="4.5" customHeight="1" x14ac:dyDescent="0.3">
      <c r="B17" s="344"/>
    </row>
    <row r="18" spans="2:2" ht="21" customHeight="1" x14ac:dyDescent="0.3">
      <c r="B18" s="343" t="s">
        <v>465</v>
      </c>
    </row>
    <row r="19" spans="2:2" ht="4.5" customHeight="1" x14ac:dyDescent="0.3">
      <c r="B19" s="344"/>
    </row>
    <row r="20" spans="2:2" ht="21" customHeight="1" x14ac:dyDescent="0.3">
      <c r="B20" s="343" t="s">
        <v>466</v>
      </c>
    </row>
    <row r="21" spans="2:2" ht="4.5" customHeight="1" x14ac:dyDescent="0.3">
      <c r="B21" s="344"/>
    </row>
    <row r="22" spans="2:2" ht="21" customHeight="1" x14ac:dyDescent="0.3">
      <c r="B22" s="343" t="s">
        <v>467</v>
      </c>
    </row>
    <row r="23" spans="2:2" ht="4.5" customHeight="1" x14ac:dyDescent="0.3">
      <c r="B23" s="344"/>
    </row>
    <row r="24" spans="2:2" ht="21" customHeight="1" x14ac:dyDescent="0.3">
      <c r="B24" s="343" t="s">
        <v>468</v>
      </c>
    </row>
    <row r="25" spans="2:2" ht="4.5" customHeight="1" x14ac:dyDescent="0.3">
      <c r="B25" s="344"/>
    </row>
    <row r="26" spans="2:2" ht="21" customHeight="1" x14ac:dyDescent="0.3">
      <c r="B26" s="343" t="s">
        <v>469</v>
      </c>
    </row>
    <row r="27" spans="2:2" ht="4.5" customHeight="1" x14ac:dyDescent="0.3">
      <c r="B27" s="344"/>
    </row>
    <row r="28" spans="2:2" ht="21" customHeight="1" x14ac:dyDescent="0.3">
      <c r="B28" s="343" t="s">
        <v>470</v>
      </c>
    </row>
    <row r="29" spans="2:2" ht="4.5" customHeight="1" x14ac:dyDescent="0.3">
      <c r="B29" s="344"/>
    </row>
    <row r="30" spans="2:2" ht="21" customHeight="1" x14ac:dyDescent="0.3">
      <c r="B30" s="345" t="s">
        <v>471</v>
      </c>
    </row>
    <row r="31" spans="2:2" ht="4.5" customHeight="1" x14ac:dyDescent="0.3">
      <c r="B31" s="344"/>
    </row>
    <row r="32" spans="2:2" ht="21" customHeight="1" x14ac:dyDescent="0.3">
      <c r="B32" s="343" t="s">
        <v>472</v>
      </c>
    </row>
    <row r="33" spans="2:2" ht="4.5" customHeight="1" x14ac:dyDescent="0.3">
      <c r="B33" s="344"/>
    </row>
    <row r="34" spans="2:2" ht="21" customHeight="1" x14ac:dyDescent="0.3">
      <c r="B34" s="343" t="s">
        <v>473</v>
      </c>
    </row>
    <row r="35" spans="2:2" ht="4.5" customHeight="1" x14ac:dyDescent="0.3">
      <c r="B35" s="344"/>
    </row>
    <row r="36" spans="2:2" ht="21" customHeight="1" x14ac:dyDescent="0.3">
      <c r="B36" s="343" t="s">
        <v>474</v>
      </c>
    </row>
    <row r="37" spans="2:2" ht="4.5" customHeight="1" x14ac:dyDescent="0.3">
      <c r="B37" s="344"/>
    </row>
    <row r="38" spans="2:2" ht="21" customHeight="1" x14ac:dyDescent="0.3">
      <c r="B38" s="343" t="s">
        <v>475</v>
      </c>
    </row>
    <row r="39" spans="2:2" ht="4.5" customHeight="1" x14ac:dyDescent="0.3">
      <c r="B39" s="344"/>
    </row>
    <row r="40" spans="2:2" ht="21" customHeight="1" x14ac:dyDescent="0.3">
      <c r="B40" s="343" t="s">
        <v>476</v>
      </c>
    </row>
    <row r="41" spans="2:2" ht="4.5" customHeight="1" x14ac:dyDescent="0.3">
      <c r="B41" s="344"/>
    </row>
    <row r="42" spans="2:2" ht="21" customHeight="1" x14ac:dyDescent="0.3">
      <c r="B42" s="343" t="s">
        <v>477</v>
      </c>
    </row>
    <row r="43" spans="2:2" ht="4.5" customHeight="1" x14ac:dyDescent="0.3">
      <c r="B43" s="344"/>
    </row>
    <row r="44" spans="2:2" ht="21" customHeight="1" x14ac:dyDescent="0.3">
      <c r="B44" s="343" t="s">
        <v>478</v>
      </c>
    </row>
    <row r="45" spans="2:2" ht="4.5" customHeight="1" x14ac:dyDescent="0.3">
      <c r="B45" s="344"/>
    </row>
    <row r="46" spans="2:2" ht="21" customHeight="1" x14ac:dyDescent="0.3">
      <c r="B46" s="343" t="s">
        <v>479</v>
      </c>
    </row>
    <row r="47" spans="2:2" ht="4.5" customHeight="1" x14ac:dyDescent="0.3">
      <c r="B47" s="344"/>
    </row>
    <row r="48" spans="2:2" ht="21" customHeight="1" x14ac:dyDescent="0.3">
      <c r="B48" s="343" t="s">
        <v>480</v>
      </c>
    </row>
    <row r="49" spans="2:2" ht="21" customHeight="1" x14ac:dyDescent="0.3">
      <c r="B49" s="346" t="s">
        <v>367</v>
      </c>
    </row>
    <row r="50" spans="2:2" ht="4.5" customHeight="1" x14ac:dyDescent="0.3">
      <c r="B50" s="346"/>
    </row>
    <row r="51" spans="2:2" ht="21" customHeight="1" x14ac:dyDescent="0.3">
      <c r="B51" s="343" t="s">
        <v>481</v>
      </c>
    </row>
    <row r="52" spans="2:2" ht="4.5" customHeight="1" x14ac:dyDescent="0.3"/>
    <row r="53" spans="2:2" ht="21" customHeight="1" x14ac:dyDescent="0.3">
      <c r="B53" s="343" t="s">
        <v>482</v>
      </c>
    </row>
    <row r="55" spans="2:2" ht="21" customHeight="1" x14ac:dyDescent="0.3">
      <c r="B55" s="323" t="s">
        <v>368</v>
      </c>
    </row>
    <row r="56" spans="2:2" ht="7.5" customHeight="1" x14ac:dyDescent="0.3">
      <c r="B56" s="328"/>
    </row>
    <row r="57" spans="2:2" ht="22.5" x14ac:dyDescent="0.3">
      <c r="B57" s="343" t="s">
        <v>483</v>
      </c>
    </row>
    <row r="58" spans="2:2" ht="9" customHeight="1" x14ac:dyDescent="0.3"/>
    <row r="59" spans="2:2" ht="22.5" x14ac:dyDescent="0.3">
      <c r="B59" s="343" t="s">
        <v>484</v>
      </c>
    </row>
    <row r="60" spans="2:2" ht="9" customHeight="1" x14ac:dyDescent="0.3"/>
    <row r="61" spans="2:2" ht="21" customHeight="1" x14ac:dyDescent="0.3">
      <c r="B61" s="343" t="s">
        <v>485</v>
      </c>
    </row>
    <row r="62" spans="2:2" ht="9.75" customHeight="1" x14ac:dyDescent="0.3"/>
    <row r="64" spans="2:2" x14ac:dyDescent="0.3">
      <c r="B64" s="342" t="s">
        <v>350</v>
      </c>
    </row>
    <row r="65" spans="2:2" x14ac:dyDescent="0.3">
      <c r="B65" s="346" t="s">
        <v>359</v>
      </c>
    </row>
    <row r="66" spans="2:2" x14ac:dyDescent="0.3">
      <c r="B66" s="346" t="s">
        <v>449</v>
      </c>
    </row>
    <row r="68" spans="2:2" x14ac:dyDescent="0.3">
      <c r="B68" s="346" t="s">
        <v>370</v>
      </c>
    </row>
    <row r="69" spans="2:2" x14ac:dyDescent="0.3">
      <c r="B69" s="342" t="s">
        <v>351</v>
      </c>
    </row>
    <row r="71" spans="2:2" x14ac:dyDescent="0.3">
      <c r="B71" s="346" t="s">
        <v>361</v>
      </c>
    </row>
    <row r="73" spans="2:2" x14ac:dyDescent="0.3">
      <c r="B73" s="347" t="s">
        <v>352</v>
      </c>
    </row>
    <row r="74" spans="2:2" x14ac:dyDescent="0.3">
      <c r="B74" s="342" t="s">
        <v>353</v>
      </c>
    </row>
    <row r="75" spans="2:2" x14ac:dyDescent="0.3">
      <c r="B75" s="342" t="s">
        <v>354</v>
      </c>
    </row>
  </sheetData>
  <sheetProtection algorithmName="SHA-512" hashValue="mguNVcDn/vnz2Lcg215J9OUzcxF8Tny237VimwzabXdez/pD9OvWzq8WAh+avar2loex2Xye5aR9BvvQrMqzPg==" saltValue="zZjGE86SdG3e5Kdnm084+w==" spinCount="100000" sheet="1" objects="1" scenarios="1"/>
  <protectedRanges>
    <protectedRange sqref="B73" name="Range1_1"/>
  </protectedRanges>
  <hyperlinks>
    <hyperlink ref="B73" r:id="rId1"/>
  </hyperlinks>
  <pageMargins left="0.7" right="0.7" top="0.75" bottom="0.75" header="0.3" footer="0.3"/>
  <pageSetup scale="41" orientation="portrait" r:id="rId2"/>
  <headerFooter>
    <oddFooter>&amp;Lเทคนิค การสร้าง Excel Dashboard อย่างมีสไตล์&amp;Rwww.bigcat9excel.com
Email : bigcat9excel@gmail.com
Tel : 083-246-6789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16"/>
  <sheetViews>
    <sheetView showGridLines="0" topLeftCell="A88" workbookViewId="0">
      <selection activeCell="B90" sqref="B90"/>
    </sheetView>
  </sheetViews>
  <sheetFormatPr defaultRowHeight="18.75" x14ac:dyDescent="0.25"/>
  <cols>
    <col min="1" max="1" width="2.35546875" style="324" customWidth="1"/>
    <col min="2" max="2" width="2.5" style="324" customWidth="1"/>
    <col min="3" max="16384" width="9.140625" style="324"/>
  </cols>
  <sheetData>
    <row r="2" spans="2:15" ht="21.75" x14ac:dyDescent="0.3">
      <c r="B2" s="323" t="s">
        <v>448</v>
      </c>
      <c r="C2" s="327"/>
      <c r="O2" s="329"/>
    </row>
    <row r="4" spans="2:15" x14ac:dyDescent="0.25">
      <c r="B4" s="330" t="s">
        <v>358</v>
      </c>
    </row>
    <row r="5" spans="2:15" x14ac:dyDescent="0.25">
      <c r="B5" s="327" t="s">
        <v>316</v>
      </c>
    </row>
    <row r="7" spans="2:15" x14ac:dyDescent="0.25">
      <c r="B7" s="331" t="s">
        <v>311</v>
      </c>
    </row>
    <row r="8" spans="2:15" ht="19.5" x14ac:dyDescent="0.25">
      <c r="B8" s="341" t="s">
        <v>457</v>
      </c>
    </row>
    <row r="9" spans="2:15" x14ac:dyDescent="0.25">
      <c r="B9" s="327"/>
    </row>
    <row r="10" spans="2:15" x14ac:dyDescent="0.25">
      <c r="B10" s="331" t="s">
        <v>312</v>
      </c>
    </row>
    <row r="11" spans="2:15" ht="23.25" x14ac:dyDescent="0.3">
      <c r="B11" s="327" t="s">
        <v>450</v>
      </c>
    </row>
    <row r="12" spans="2:15" x14ac:dyDescent="0.25">
      <c r="B12" s="324" t="s">
        <v>313</v>
      </c>
    </row>
    <row r="14" spans="2:15" x14ac:dyDescent="0.25">
      <c r="B14" s="330" t="s">
        <v>315</v>
      </c>
    </row>
    <row r="16" spans="2:15" x14ac:dyDescent="0.25">
      <c r="B16" s="330" t="s">
        <v>314</v>
      </c>
    </row>
    <row r="17" spans="2:3" ht="23.25" x14ac:dyDescent="0.3">
      <c r="B17" s="327" t="s">
        <v>451</v>
      </c>
    </row>
    <row r="18" spans="2:3" x14ac:dyDescent="0.25">
      <c r="B18" s="327" t="s">
        <v>317</v>
      </c>
    </row>
    <row r="19" spans="2:3" ht="23.25" x14ac:dyDescent="0.3">
      <c r="B19" s="327" t="s">
        <v>452</v>
      </c>
    </row>
    <row r="20" spans="2:3" ht="23.25" x14ac:dyDescent="0.3">
      <c r="B20" s="327" t="s">
        <v>453</v>
      </c>
    </row>
    <row r="22" spans="2:3" x14ac:dyDescent="0.25">
      <c r="B22" s="327" t="s">
        <v>318</v>
      </c>
    </row>
    <row r="23" spans="2:3" ht="23.25" x14ac:dyDescent="0.3">
      <c r="B23" s="327" t="s">
        <v>454</v>
      </c>
    </row>
    <row r="25" spans="2:3" x14ac:dyDescent="0.25">
      <c r="B25" s="330" t="s">
        <v>319</v>
      </c>
    </row>
    <row r="26" spans="2:3" x14ac:dyDescent="0.25">
      <c r="B26" s="332" t="s">
        <v>320</v>
      </c>
      <c r="C26" s="327"/>
    </row>
    <row r="27" spans="2:3" ht="7.5" customHeight="1" x14ac:dyDescent="0.3">
      <c r="B27" s="333"/>
      <c r="C27" s="334"/>
    </row>
    <row r="28" spans="2:3" x14ac:dyDescent="0.25">
      <c r="B28" s="332" t="s">
        <v>321</v>
      </c>
      <c r="C28" s="327"/>
    </row>
    <row r="29" spans="2:3" ht="7.5" customHeight="1" x14ac:dyDescent="0.3">
      <c r="B29" s="333"/>
      <c r="C29" s="335"/>
    </row>
    <row r="30" spans="2:3" x14ac:dyDescent="0.25">
      <c r="B30" s="332" t="s">
        <v>322</v>
      </c>
      <c r="C30" s="327"/>
    </row>
    <row r="31" spans="2:3" ht="7.5" customHeight="1" x14ac:dyDescent="0.3">
      <c r="B31" s="333"/>
      <c r="C31" s="335"/>
    </row>
    <row r="32" spans="2:3" x14ac:dyDescent="0.25">
      <c r="B32" s="332" t="s">
        <v>323</v>
      </c>
      <c r="C32" s="327"/>
    </row>
    <row r="33" spans="2:3" ht="7.5" customHeight="1" x14ac:dyDescent="0.3">
      <c r="B33" s="333"/>
      <c r="C33" s="335"/>
    </row>
    <row r="34" spans="2:3" x14ac:dyDescent="0.25">
      <c r="B34" s="332" t="s">
        <v>324</v>
      </c>
      <c r="C34" s="327"/>
    </row>
    <row r="35" spans="2:3" ht="7.5" customHeight="1" x14ac:dyDescent="0.3">
      <c r="B35" s="333"/>
      <c r="C35" s="335"/>
    </row>
    <row r="36" spans="2:3" x14ac:dyDescent="0.25">
      <c r="B36" s="332" t="s">
        <v>325</v>
      </c>
      <c r="C36" s="327"/>
    </row>
    <row r="37" spans="2:3" ht="7.5" customHeight="1" x14ac:dyDescent="0.3">
      <c r="B37" s="333"/>
      <c r="C37" s="335"/>
    </row>
    <row r="38" spans="2:3" x14ac:dyDescent="0.25">
      <c r="B38" s="332" t="s">
        <v>326</v>
      </c>
      <c r="C38" s="327"/>
    </row>
    <row r="39" spans="2:3" ht="7.5" customHeight="1" x14ac:dyDescent="0.3">
      <c r="B39" s="333"/>
      <c r="C39" s="335"/>
    </row>
    <row r="40" spans="2:3" x14ac:dyDescent="0.25">
      <c r="B40" s="332" t="s">
        <v>327</v>
      </c>
      <c r="C40" s="327"/>
    </row>
    <row r="41" spans="2:3" ht="7.5" customHeight="1" x14ac:dyDescent="0.3">
      <c r="B41" s="333"/>
      <c r="C41" s="335"/>
    </row>
    <row r="42" spans="2:3" x14ac:dyDescent="0.25">
      <c r="B42" s="332" t="s">
        <v>328</v>
      </c>
      <c r="C42" s="327"/>
    </row>
    <row r="43" spans="2:3" ht="7.5" customHeight="1" x14ac:dyDescent="0.3">
      <c r="B43" s="333"/>
      <c r="C43" s="335"/>
    </row>
    <row r="44" spans="2:3" x14ac:dyDescent="0.25">
      <c r="B44" s="332" t="s">
        <v>329</v>
      </c>
      <c r="C44" s="327"/>
    </row>
    <row r="45" spans="2:3" ht="7.5" customHeight="1" x14ac:dyDescent="0.3">
      <c r="B45" s="333"/>
      <c r="C45" s="335"/>
    </row>
    <row r="46" spans="2:3" x14ac:dyDescent="0.25">
      <c r="B46" s="332" t="s">
        <v>330</v>
      </c>
      <c r="C46" s="327"/>
    </row>
    <row r="47" spans="2:3" ht="7.5" customHeight="1" x14ac:dyDescent="0.3">
      <c r="B47" s="333"/>
      <c r="C47" s="335"/>
    </row>
    <row r="48" spans="2:3" x14ac:dyDescent="0.25">
      <c r="B48" s="332" t="s">
        <v>331</v>
      </c>
      <c r="C48" s="327"/>
    </row>
    <row r="49" spans="2:3" ht="7.5" customHeight="1" x14ac:dyDescent="0.3">
      <c r="B49" s="333"/>
      <c r="C49" s="335"/>
    </row>
    <row r="50" spans="2:3" x14ac:dyDescent="0.25">
      <c r="B50" s="332" t="s">
        <v>362</v>
      </c>
      <c r="C50" s="336"/>
    </row>
    <row r="51" spans="2:3" ht="7.5" customHeight="1" x14ac:dyDescent="0.3">
      <c r="B51" s="333"/>
      <c r="C51" s="335"/>
    </row>
    <row r="52" spans="2:3" x14ac:dyDescent="0.25">
      <c r="B52" s="337" t="s">
        <v>363</v>
      </c>
      <c r="C52" s="327"/>
    </row>
    <row r="53" spans="2:3" ht="7.5" customHeight="1" x14ac:dyDescent="0.3">
      <c r="B53" s="333"/>
      <c r="C53" s="335"/>
    </row>
    <row r="54" spans="2:3" x14ac:dyDescent="0.25">
      <c r="B54" s="332" t="s">
        <v>332</v>
      </c>
      <c r="C54" s="327"/>
    </row>
    <row r="55" spans="2:3" ht="7.5" customHeight="1" x14ac:dyDescent="0.3">
      <c r="B55" s="333"/>
      <c r="C55" s="335"/>
    </row>
    <row r="56" spans="2:3" x14ac:dyDescent="0.25">
      <c r="B56" s="332" t="s">
        <v>333</v>
      </c>
      <c r="C56" s="327"/>
    </row>
    <row r="57" spans="2:3" ht="7.5" customHeight="1" x14ac:dyDescent="0.3">
      <c r="B57" s="333"/>
      <c r="C57" s="335"/>
    </row>
    <row r="58" spans="2:3" x14ac:dyDescent="0.25">
      <c r="B58" s="332" t="s">
        <v>334</v>
      </c>
      <c r="C58" s="327"/>
    </row>
    <row r="59" spans="2:3" ht="7.5" customHeight="1" x14ac:dyDescent="0.3">
      <c r="B59" s="333"/>
      <c r="C59" s="335"/>
    </row>
    <row r="60" spans="2:3" x14ac:dyDescent="0.25">
      <c r="B60" s="332" t="s">
        <v>335</v>
      </c>
      <c r="C60" s="327"/>
    </row>
    <row r="61" spans="2:3" ht="7.5" customHeight="1" x14ac:dyDescent="0.3">
      <c r="B61" s="333"/>
      <c r="C61" s="335"/>
    </row>
    <row r="62" spans="2:3" x14ac:dyDescent="0.25">
      <c r="B62" s="337" t="s">
        <v>378</v>
      </c>
      <c r="C62" s="327"/>
    </row>
    <row r="63" spans="2:3" ht="7.5" customHeight="1" x14ac:dyDescent="0.3">
      <c r="B63" s="333"/>
      <c r="C63" s="335"/>
    </row>
    <row r="64" spans="2:3" x14ac:dyDescent="0.25">
      <c r="B64" s="332" t="s">
        <v>364</v>
      </c>
      <c r="C64" s="327"/>
    </row>
    <row r="65" spans="2:3" ht="7.5" customHeight="1" x14ac:dyDescent="0.3">
      <c r="B65" s="333"/>
      <c r="C65" s="335"/>
    </row>
    <row r="66" spans="2:3" x14ac:dyDescent="0.25">
      <c r="B66" s="332" t="s">
        <v>336</v>
      </c>
      <c r="C66" s="327"/>
    </row>
    <row r="67" spans="2:3" ht="7.5" customHeight="1" x14ac:dyDescent="0.3">
      <c r="B67" s="333"/>
      <c r="C67" s="335"/>
    </row>
    <row r="68" spans="2:3" x14ac:dyDescent="0.25">
      <c r="B68" s="332" t="s">
        <v>337</v>
      </c>
      <c r="C68" s="327"/>
    </row>
    <row r="69" spans="2:3" ht="7.5" customHeight="1" x14ac:dyDescent="0.3">
      <c r="B69" s="333"/>
      <c r="C69" s="335"/>
    </row>
    <row r="70" spans="2:3" ht="23.25" x14ac:dyDescent="0.25">
      <c r="B70" s="326" t="s">
        <v>455</v>
      </c>
      <c r="C70" s="338"/>
    </row>
    <row r="71" spans="2:3" ht="7.5" customHeight="1" x14ac:dyDescent="0.3">
      <c r="B71" s="333"/>
      <c r="C71" s="335"/>
    </row>
    <row r="72" spans="2:3" x14ac:dyDescent="0.25">
      <c r="B72" s="332" t="s">
        <v>338</v>
      </c>
      <c r="C72" s="327"/>
    </row>
    <row r="73" spans="2:3" ht="7.5" customHeight="1" x14ac:dyDescent="0.3">
      <c r="B73" s="333"/>
      <c r="C73" s="335"/>
    </row>
    <row r="74" spans="2:3" x14ac:dyDescent="0.25">
      <c r="B74" s="332" t="s">
        <v>339</v>
      </c>
      <c r="C74" s="327"/>
    </row>
    <row r="75" spans="2:3" ht="7.5" customHeight="1" x14ac:dyDescent="0.3">
      <c r="B75" s="333"/>
      <c r="C75" s="335"/>
    </row>
    <row r="76" spans="2:3" x14ac:dyDescent="0.25">
      <c r="B76" s="332" t="s">
        <v>340</v>
      </c>
      <c r="C76" s="327"/>
    </row>
    <row r="77" spans="2:3" ht="7.5" customHeight="1" x14ac:dyDescent="0.3">
      <c r="B77" s="333"/>
      <c r="C77" s="335"/>
    </row>
    <row r="78" spans="2:3" ht="23.25" x14ac:dyDescent="0.25">
      <c r="B78" s="325" t="s">
        <v>456</v>
      </c>
      <c r="C78" s="338"/>
    </row>
    <row r="79" spans="2:3" ht="7.5" customHeight="1" x14ac:dyDescent="0.3">
      <c r="B79" s="333"/>
      <c r="C79" s="335"/>
    </row>
    <row r="80" spans="2:3" x14ac:dyDescent="0.25">
      <c r="B80" s="337" t="s">
        <v>365</v>
      </c>
      <c r="C80" s="327"/>
    </row>
    <row r="81" spans="2:3" ht="7.5" customHeight="1" x14ac:dyDescent="0.3">
      <c r="B81" s="333"/>
      <c r="C81" s="335"/>
    </row>
    <row r="82" spans="2:3" x14ac:dyDescent="0.25">
      <c r="B82" s="332" t="s">
        <v>341</v>
      </c>
      <c r="C82" s="327"/>
    </row>
    <row r="83" spans="2:3" ht="7.5" customHeight="1" x14ac:dyDescent="0.3">
      <c r="B83" s="333"/>
      <c r="C83" s="335"/>
    </row>
    <row r="84" spans="2:3" x14ac:dyDescent="0.25">
      <c r="B84" s="332" t="s">
        <v>342</v>
      </c>
      <c r="C84" s="327"/>
    </row>
    <row r="85" spans="2:3" ht="7.5" customHeight="1" x14ac:dyDescent="0.3">
      <c r="B85" s="333"/>
      <c r="C85" s="335"/>
    </row>
    <row r="86" spans="2:3" x14ac:dyDescent="0.25">
      <c r="B86" s="337" t="s">
        <v>366</v>
      </c>
      <c r="C86" s="339"/>
    </row>
    <row r="87" spans="2:3" ht="7.5" customHeight="1" x14ac:dyDescent="0.3">
      <c r="B87" s="333"/>
      <c r="C87" s="335"/>
    </row>
    <row r="88" spans="2:3" x14ac:dyDescent="0.25">
      <c r="B88" s="337" t="s">
        <v>379</v>
      </c>
      <c r="C88" s="339"/>
    </row>
    <row r="89" spans="2:3" ht="7.5" customHeight="1" x14ac:dyDescent="0.3">
      <c r="B89" s="333"/>
      <c r="C89" s="335"/>
    </row>
    <row r="90" spans="2:3" x14ac:dyDescent="0.25">
      <c r="B90" s="332" t="s">
        <v>343</v>
      </c>
      <c r="C90" s="327"/>
    </row>
    <row r="91" spans="2:3" ht="7.5" customHeight="1" x14ac:dyDescent="0.3">
      <c r="B91" s="333"/>
      <c r="C91" s="335"/>
    </row>
    <row r="92" spans="2:3" x14ac:dyDescent="0.25">
      <c r="B92" s="332" t="s">
        <v>344</v>
      </c>
      <c r="C92" s="327"/>
    </row>
    <row r="93" spans="2:3" ht="7.5" customHeight="1" x14ac:dyDescent="0.3">
      <c r="B93" s="333"/>
      <c r="C93" s="335"/>
    </row>
    <row r="94" spans="2:3" x14ac:dyDescent="0.25">
      <c r="B94" s="332" t="s">
        <v>345</v>
      </c>
      <c r="C94" s="327"/>
    </row>
    <row r="95" spans="2:3" ht="7.5" customHeight="1" x14ac:dyDescent="0.3">
      <c r="B95" s="333"/>
      <c r="C95" s="335"/>
    </row>
    <row r="96" spans="2:3" x14ac:dyDescent="0.25">
      <c r="B96" s="332" t="s">
        <v>346</v>
      </c>
      <c r="C96" s="327"/>
    </row>
    <row r="97" spans="2:3" ht="7.5" customHeight="1" x14ac:dyDescent="0.3">
      <c r="B97" s="333"/>
      <c r="C97" s="335"/>
    </row>
    <row r="98" spans="2:3" x14ac:dyDescent="0.25">
      <c r="B98" s="337" t="s">
        <v>372</v>
      </c>
      <c r="C98" s="327"/>
    </row>
    <row r="99" spans="2:3" ht="7.5" customHeight="1" x14ac:dyDescent="0.3">
      <c r="B99" s="333"/>
      <c r="C99" s="335"/>
    </row>
    <row r="100" spans="2:3" x14ac:dyDescent="0.25">
      <c r="B100" s="332" t="s">
        <v>347</v>
      </c>
      <c r="C100" s="327"/>
    </row>
    <row r="101" spans="2:3" ht="7.5" customHeight="1" x14ac:dyDescent="0.3">
      <c r="B101" s="333"/>
      <c r="C101" s="335"/>
    </row>
    <row r="102" spans="2:3" x14ac:dyDescent="0.25">
      <c r="B102" s="332" t="s">
        <v>348</v>
      </c>
      <c r="C102" s="327"/>
    </row>
    <row r="103" spans="2:3" ht="7.5" customHeight="1" x14ac:dyDescent="0.3">
      <c r="B103" s="333"/>
      <c r="C103" s="335"/>
    </row>
    <row r="104" spans="2:3" x14ac:dyDescent="0.25">
      <c r="B104" s="340" t="s">
        <v>373</v>
      </c>
      <c r="C104" s="327"/>
    </row>
    <row r="105" spans="2:3" ht="7.5" customHeight="1" x14ac:dyDescent="0.3">
      <c r="B105" s="333"/>
      <c r="C105" s="335"/>
    </row>
    <row r="106" spans="2:3" x14ac:dyDescent="0.25">
      <c r="B106" s="337" t="s">
        <v>349</v>
      </c>
    </row>
    <row r="107" spans="2:3" x14ac:dyDescent="0.25">
      <c r="B107" s="337" t="s">
        <v>397</v>
      </c>
    </row>
    <row r="108" spans="2:3" x14ac:dyDescent="0.25">
      <c r="B108" s="337" t="s">
        <v>398</v>
      </c>
    </row>
    <row r="109" spans="2:3" x14ac:dyDescent="0.25">
      <c r="B109" s="337" t="s">
        <v>399</v>
      </c>
    </row>
    <row r="112" spans="2:3" x14ac:dyDescent="0.25">
      <c r="C112" s="324" t="s">
        <v>355</v>
      </c>
    </row>
    <row r="113" spans="3:3" x14ac:dyDescent="0.25">
      <c r="C113" s="327" t="s">
        <v>357</v>
      </c>
    </row>
    <row r="114" spans="3:3" x14ac:dyDescent="0.25">
      <c r="C114" s="324" t="s">
        <v>356</v>
      </c>
    </row>
    <row r="116" spans="3:3" x14ac:dyDescent="0.25">
      <c r="C116" s="324" t="s">
        <v>360</v>
      </c>
    </row>
  </sheetData>
  <sheetProtection algorithmName="SHA-512" hashValue="Pqdsh8Nn+yoYYtcF65h830jKhS1ZXKLHK3Dl0iVZ5N3pXaq/6CBElJa6yiNFxRrhsiH+Dkc1Q7/qZcg3eF+ngA==" saltValue="Q7XQmOZ1sSqtZ1WUNV/JYw==" spinCount="100000" sheet="1" objects="1" scenarios="1"/>
  <pageMargins left="0.2" right="0.2" top="0.75" bottom="0.75" header="0.3" footer="0.3"/>
  <pageSetup scale="60" orientation="portrait" r:id="rId1"/>
  <headerFooter>
    <oddFooter>&amp;Lเทคนิค การสร้าง Excel Dashboard อย่างมีสไตล์&amp;Rwww.bigcat9excel.com
Email : bigcat9excel@gmail.com
Tel : 083-246-6789</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showRowColHeaders="0" workbookViewId="0"/>
  </sheetViews>
  <sheetFormatPr defaultRowHeight="23.25" x14ac:dyDescent="0.3"/>
  <cols>
    <col min="1" max="1" width="3.78515625" style="276" customWidth="1"/>
    <col min="2" max="2" width="32.92578125" style="276" customWidth="1"/>
    <col min="3" max="16384" width="9.140625" style="276"/>
  </cols>
  <sheetData>
    <row r="1" spans="1:5" ht="7.5" customHeight="1" x14ac:dyDescent="0.3"/>
    <row r="2" spans="1:5" x14ac:dyDescent="0.3">
      <c r="B2" s="277" t="s">
        <v>400</v>
      </c>
    </row>
    <row r="3" spans="1:5" x14ac:dyDescent="0.3">
      <c r="B3" s="277" t="s">
        <v>401</v>
      </c>
    </row>
    <row r="5" spans="1:5" x14ac:dyDescent="0.3">
      <c r="B5" s="278" t="s">
        <v>439</v>
      </c>
    </row>
    <row r="6" spans="1:5" x14ac:dyDescent="0.3">
      <c r="B6" s="278" t="s">
        <v>434</v>
      </c>
    </row>
    <row r="7" spans="1:5" x14ac:dyDescent="0.3">
      <c r="B7" s="278"/>
    </row>
    <row r="8" spans="1:5" ht="24" x14ac:dyDescent="0.35">
      <c r="A8" s="280" t="s">
        <v>433</v>
      </c>
      <c r="B8" s="279" t="s">
        <v>402</v>
      </c>
    </row>
    <row r="9" spans="1:5" ht="24" x14ac:dyDescent="0.35">
      <c r="A9" s="280" t="s">
        <v>433</v>
      </c>
      <c r="B9" s="279" t="s">
        <v>403</v>
      </c>
    </row>
    <row r="10" spans="1:5" ht="24" x14ac:dyDescent="0.35">
      <c r="A10" s="280" t="s">
        <v>433</v>
      </c>
      <c r="B10" s="279" t="s">
        <v>404</v>
      </c>
    </row>
    <row r="11" spans="1:5" ht="24" x14ac:dyDescent="0.35">
      <c r="A11" s="280" t="s">
        <v>433</v>
      </c>
      <c r="B11" s="279" t="s">
        <v>405</v>
      </c>
    </row>
    <row r="12" spans="1:5" ht="24" x14ac:dyDescent="0.35">
      <c r="A12" s="280" t="s">
        <v>433</v>
      </c>
      <c r="B12" s="279" t="s">
        <v>406</v>
      </c>
      <c r="C12" s="282" t="s">
        <v>435</v>
      </c>
      <c r="D12" s="213"/>
      <c r="E12" s="142"/>
    </row>
    <row r="13" spans="1:5" ht="24" x14ac:dyDescent="0.35">
      <c r="A13" s="280" t="s">
        <v>433</v>
      </c>
      <c r="B13" s="279" t="s">
        <v>410</v>
      </c>
      <c r="C13" s="283" t="s">
        <v>436</v>
      </c>
      <c r="E13" s="277"/>
    </row>
    <row r="14" spans="1:5" ht="24" x14ac:dyDescent="0.35">
      <c r="A14" s="280" t="s">
        <v>433</v>
      </c>
      <c r="B14" s="279" t="s">
        <v>407</v>
      </c>
    </row>
    <row r="15" spans="1:5" ht="24" x14ac:dyDescent="0.35">
      <c r="A15" s="280" t="s">
        <v>433</v>
      </c>
      <c r="B15" s="279" t="s">
        <v>408</v>
      </c>
      <c r="C15" s="281"/>
    </row>
    <row r="16" spans="1:5" ht="24" x14ac:dyDescent="0.35">
      <c r="A16" s="280" t="s">
        <v>433</v>
      </c>
      <c r="B16" s="279" t="s">
        <v>409</v>
      </c>
    </row>
    <row r="17" spans="1:5" ht="24" x14ac:dyDescent="0.35">
      <c r="A17" s="280" t="s">
        <v>433</v>
      </c>
      <c r="B17" s="279" t="s">
        <v>411</v>
      </c>
      <c r="E17" s="277"/>
    </row>
    <row r="18" spans="1:5" ht="24" x14ac:dyDescent="0.35">
      <c r="A18" s="280" t="s">
        <v>433</v>
      </c>
      <c r="B18" s="279" t="s">
        <v>412</v>
      </c>
      <c r="E18" s="277"/>
    </row>
    <row r="19" spans="1:5" ht="24" x14ac:dyDescent="0.35">
      <c r="A19" s="280" t="s">
        <v>433</v>
      </c>
      <c r="B19" s="279" t="s">
        <v>413</v>
      </c>
    </row>
    <row r="20" spans="1:5" ht="24" x14ac:dyDescent="0.35">
      <c r="A20" s="280" t="s">
        <v>433</v>
      </c>
      <c r="B20" s="279" t="s">
        <v>414</v>
      </c>
    </row>
    <row r="21" spans="1:5" ht="24" x14ac:dyDescent="0.35">
      <c r="A21" s="280" t="s">
        <v>433</v>
      </c>
      <c r="B21" s="279" t="s">
        <v>415</v>
      </c>
    </row>
    <row r="22" spans="1:5" ht="24" x14ac:dyDescent="0.35">
      <c r="A22" s="280" t="s">
        <v>433</v>
      </c>
      <c r="B22" s="279" t="s">
        <v>416</v>
      </c>
    </row>
    <row r="23" spans="1:5" ht="24" x14ac:dyDescent="0.35">
      <c r="A23" s="280" t="s">
        <v>433</v>
      </c>
      <c r="B23" s="279" t="s">
        <v>417</v>
      </c>
    </row>
    <row r="24" spans="1:5" ht="24" x14ac:dyDescent="0.35">
      <c r="A24" s="280" t="s">
        <v>433</v>
      </c>
      <c r="B24" s="279" t="s">
        <v>418</v>
      </c>
    </row>
    <row r="25" spans="1:5" ht="24" x14ac:dyDescent="0.35">
      <c r="A25" s="280" t="s">
        <v>433</v>
      </c>
      <c r="B25" s="279" t="s">
        <v>419</v>
      </c>
    </row>
    <row r="26" spans="1:5" ht="24" x14ac:dyDescent="0.35">
      <c r="A26" s="280" t="s">
        <v>433</v>
      </c>
      <c r="B26" s="279" t="s">
        <v>420</v>
      </c>
    </row>
    <row r="27" spans="1:5" ht="24" x14ac:dyDescent="0.35">
      <c r="A27" s="280" t="s">
        <v>433</v>
      </c>
      <c r="B27" s="279" t="s">
        <v>421</v>
      </c>
    </row>
    <row r="28" spans="1:5" ht="24" x14ac:dyDescent="0.35">
      <c r="A28" s="280" t="s">
        <v>433</v>
      </c>
      <c r="B28" s="279" t="s">
        <v>422</v>
      </c>
    </row>
    <row r="29" spans="1:5" ht="24" x14ac:dyDescent="0.35">
      <c r="A29" s="280" t="s">
        <v>433</v>
      </c>
      <c r="B29" s="279" t="s">
        <v>423</v>
      </c>
      <c r="E29" s="277"/>
    </row>
    <row r="30" spans="1:5" ht="24" x14ac:dyDescent="0.35">
      <c r="A30" s="280" t="s">
        <v>433</v>
      </c>
      <c r="B30" s="279" t="s">
        <v>424</v>
      </c>
    </row>
    <row r="31" spans="1:5" ht="24" x14ac:dyDescent="0.35">
      <c r="A31" s="280" t="s">
        <v>433</v>
      </c>
      <c r="B31" s="279" t="s">
        <v>425</v>
      </c>
    </row>
    <row r="32" spans="1:5" ht="24" x14ac:dyDescent="0.35">
      <c r="A32" s="280" t="s">
        <v>433</v>
      </c>
      <c r="B32" s="279" t="s">
        <v>426</v>
      </c>
    </row>
    <row r="33" spans="1:2" ht="24" x14ac:dyDescent="0.35">
      <c r="A33" s="280" t="s">
        <v>433</v>
      </c>
      <c r="B33" s="279" t="s">
        <v>427</v>
      </c>
    </row>
    <row r="34" spans="1:2" ht="24" x14ac:dyDescent="0.35">
      <c r="A34" s="280" t="s">
        <v>433</v>
      </c>
      <c r="B34" s="279" t="s">
        <v>428</v>
      </c>
    </row>
    <row r="35" spans="1:2" ht="24" x14ac:dyDescent="0.35">
      <c r="A35" s="280" t="s">
        <v>433</v>
      </c>
      <c r="B35" s="279" t="s">
        <v>429</v>
      </c>
    </row>
    <row r="36" spans="1:2" ht="24" x14ac:dyDescent="0.35">
      <c r="A36" s="280" t="s">
        <v>433</v>
      </c>
      <c r="B36" s="279" t="s">
        <v>430</v>
      </c>
    </row>
    <row r="37" spans="1:2" ht="24" x14ac:dyDescent="0.35">
      <c r="A37" s="280" t="s">
        <v>433</v>
      </c>
      <c r="B37" s="279" t="s">
        <v>431</v>
      </c>
    </row>
    <row r="38" spans="1:2" ht="24" x14ac:dyDescent="0.35">
      <c r="A38" s="280" t="s">
        <v>433</v>
      </c>
      <c r="B38" s="279" t="s">
        <v>432</v>
      </c>
    </row>
    <row r="39" spans="1:2" ht="24" x14ac:dyDescent="0.35">
      <c r="A39" s="280" t="s">
        <v>433</v>
      </c>
      <c r="B39" s="279" t="s">
        <v>438</v>
      </c>
    </row>
    <row r="40" spans="1:2" ht="24" x14ac:dyDescent="0.35">
      <c r="A40" s="280" t="s">
        <v>433</v>
      </c>
      <c r="B40" s="279" t="s">
        <v>446</v>
      </c>
    </row>
    <row r="41" spans="1:2" ht="24" x14ac:dyDescent="0.35">
      <c r="A41" s="280" t="s">
        <v>433</v>
      </c>
      <c r="B41" s="279" t="s">
        <v>447</v>
      </c>
    </row>
  </sheetData>
  <sheetProtection algorithmName="SHA-512" hashValue="kxIvctgdMD8fCRJACC5DONDhppSJi91LUEacTo+RydoyL+Q9PQ5t1jjkp40k+cS91rpd7OS0i04xyfHbYtGPEw==" saltValue="0CG4kKfSimQ9ldnhJeCC0g==" spinCount="100000" sheet="1" objects="1" scenarios="1"/>
  <hyperlinks>
    <hyperlink ref="B9" location="'Sales Dashboard'!A1" display="'Sales Dashboard'!A1"/>
    <hyperlink ref="B10" location="'COGS and Sales by Brand'!A1" display="'COGS and Sales by Brand'!A1"/>
    <hyperlink ref="B11" location="'Category-Dashboard'!A1" display="'Category-Dashboard'!A1"/>
    <hyperlink ref="B12" location="'Oil Dashboard'!A1" display="'Oil Dashboard'!A1"/>
    <hyperlink ref="B13" location="'Demand Supply-Dashboard'!A1" display="'Demand Supply-Dashboard'!A1"/>
    <hyperlink ref="B14" location="'Sales Amt.-Dashboard'!A1" display="'Sales Amt.-Dashboard'!A1"/>
    <hyperlink ref="B15" location="'Avg. Sales Daily-Weekly'!A1" display="'Avg. Sales Daily-Weekly'!A1"/>
    <hyperlink ref="B16" location="'Dynamic Chart-VLOOKUP'!A1" display="'Dynamic Chart-VLOOKUP'!A1"/>
    <hyperlink ref="B18" location="'Gantt Chart'!A1" display="'Gantt Chart'!A1"/>
    <hyperlink ref="B17" location="'HLookup Dashboard'!A1" display="'HLookup Dashboard'!A1"/>
    <hyperlink ref="B19" location="'Gantt Chart_Stacked Bar'!A1" display="'Gantt Chart_Stacked Bar'!A1"/>
    <hyperlink ref="B20" location="'Dynamic Graph'!A1" display="'Dynamic Graph'!A1"/>
    <hyperlink ref="B21" location="'Gauge Chart'!A1" display="'Gauge Chart'!A1"/>
    <hyperlink ref="B22" location="'Doughnut Chart'!A1" display="'Doughnut Chart'!A1"/>
    <hyperlink ref="B23" location="'Employee Count-Dashboard'!A1" display="'Employee Count-Dashboard'!A1"/>
    <hyperlink ref="B24" location="'Mini Chart'!A1" display="'Mini Chart'!A1"/>
    <hyperlink ref="B25" location="'Million Unit'!A1" display="'Million Unit'!A1"/>
    <hyperlink ref="B26" location="'Yield KPI by Plant'!A1" display="'Yield KPI by Plant'!A1"/>
    <hyperlink ref="B27" location="'Traffic Lights Dashboard'!A1" display="'Traffic Lights Dashboard'!A1"/>
    <hyperlink ref="B28" location="'Bar-Number'!A1" display="'Bar-Number'!A1"/>
    <hyperlink ref="B29" location="'Bar-Percent'!A1" display="'Bar-Percent'!A1"/>
    <hyperlink ref="B30" location="'Icon-Number'!A1" display="'Icon-Number'!A1"/>
    <hyperlink ref="B31" location="'Icon-Percent'!A1" display="'Icon-Percent'!A1"/>
    <hyperlink ref="B32" location="'Change Icon and Condition'!A1" display="'Change Icon and Condition'!A1"/>
    <hyperlink ref="B33" location="'Data Entry Form'!A1" display="'Data Entry Form'!A1"/>
    <hyperlink ref="B34" location="'Total on Top'!A1" display="'Total on Top'!A1"/>
    <hyperlink ref="B35" location="'Scroll Bar-1'!A1" display="'Scroll Bar-1'!A1"/>
    <hyperlink ref="B36" location="'Scroll Bar-2'!A1" display="'Scroll Bar-2'!A1"/>
    <hyperlink ref="B37" location="'Scroll Bar-3'!A1" display="'Scroll Bar-3'!A1"/>
    <hyperlink ref="B38" location="'Validation Lookup'!A1" display="'Validation Lookup'!A1"/>
    <hyperlink ref="B8" location="'Dept-Dashboard'!A1" display="'Dept-Dashboard'!A1"/>
    <hyperlink ref="B39" location="'Radio Buttons'!A1" display="'Radio Buttons'!A1"/>
    <hyperlink ref="B40" location="'Check Box'!A1" display="'Check Box'!A1"/>
    <hyperlink ref="B41" location="'Inventory by Category'!A1" display="'Inventory by Category'!A1"/>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topLeftCell="F1" zoomScale="70" zoomScaleNormal="70" workbookViewId="0"/>
  </sheetViews>
  <sheetFormatPr defaultRowHeight="21.75" x14ac:dyDescent="0.3"/>
  <cols>
    <col min="1" max="1" width="5.0703125" style="1" hidden="1" customWidth="1"/>
    <col min="2" max="2" width="6.5" style="1" hidden="1" customWidth="1"/>
    <col min="3" max="3" width="7.78515625" style="1" hidden="1" customWidth="1"/>
    <col min="4" max="4" width="6.78515625" style="1" hidden="1" customWidth="1"/>
    <col min="5" max="5" width="8.78515625" style="1" hidden="1" customWidth="1"/>
    <col min="6" max="6" width="2.28515625" style="1" customWidth="1"/>
    <col min="7" max="7" width="11.5703125" style="1" customWidth="1"/>
    <col min="8" max="8" width="8.2109375" style="1" customWidth="1"/>
    <col min="9" max="9" width="7.2109375" style="1" customWidth="1"/>
    <col min="10" max="10" width="10.85546875" style="1" customWidth="1"/>
    <col min="11" max="11" width="10.5" style="1" customWidth="1"/>
    <col min="12" max="16384" width="9.140625" style="1"/>
  </cols>
  <sheetData>
    <row r="1" spans="1:14" ht="23.25" x14ac:dyDescent="0.3">
      <c r="A1" s="1" t="s">
        <v>0</v>
      </c>
      <c r="B1" s="1" t="s">
        <v>5</v>
      </c>
      <c r="C1" s="1" t="s">
        <v>8</v>
      </c>
      <c r="D1" s="1" t="s">
        <v>9</v>
      </c>
      <c r="E1" s="1" t="s">
        <v>10</v>
      </c>
      <c r="F1"/>
      <c r="G1"/>
      <c r="H1"/>
      <c r="I1"/>
      <c r="J1"/>
      <c r="K1"/>
      <c r="L1"/>
      <c r="M1"/>
      <c r="N1"/>
    </row>
    <row r="2" spans="1:14" ht="23.25" x14ac:dyDescent="0.3">
      <c r="A2" s="1" t="s">
        <v>1</v>
      </c>
      <c r="B2" s="1" t="s">
        <v>6</v>
      </c>
      <c r="C2" s="2">
        <v>17507</v>
      </c>
      <c r="D2" s="2">
        <v>5900</v>
      </c>
      <c r="E2" s="2">
        <v>700</v>
      </c>
      <c r="G2"/>
      <c r="H2"/>
      <c r="I2"/>
      <c r="J2"/>
      <c r="K2"/>
      <c r="L2"/>
      <c r="M2"/>
      <c r="N2"/>
    </row>
    <row r="3" spans="1:14" ht="23.25" x14ac:dyDescent="0.3">
      <c r="A3" s="1" t="s">
        <v>1</v>
      </c>
      <c r="B3" s="1" t="s">
        <v>7</v>
      </c>
      <c r="C3" s="2">
        <v>17219</v>
      </c>
      <c r="D3" s="2">
        <v>3200</v>
      </c>
      <c r="E3" s="2">
        <v>700</v>
      </c>
      <c r="G3"/>
      <c r="H3" s="3" t="s">
        <v>12</v>
      </c>
      <c r="I3"/>
      <c r="J3"/>
      <c r="K3"/>
      <c r="L3"/>
      <c r="M3"/>
      <c r="N3"/>
    </row>
    <row r="4" spans="1:14" ht="23.25" x14ac:dyDescent="0.3">
      <c r="A4" s="1" t="s">
        <v>1</v>
      </c>
      <c r="B4" s="1" t="s">
        <v>7</v>
      </c>
      <c r="C4" s="2">
        <v>19745</v>
      </c>
      <c r="D4" s="2">
        <v>5700</v>
      </c>
      <c r="E4" s="2">
        <v>1000</v>
      </c>
      <c r="G4" s="3" t="s">
        <v>5</v>
      </c>
      <c r="H4" t="s">
        <v>13</v>
      </c>
      <c r="I4" t="s">
        <v>14</v>
      </c>
      <c r="J4" t="s">
        <v>15</v>
      </c>
      <c r="K4"/>
      <c r="L4"/>
      <c r="M4"/>
      <c r="N4"/>
    </row>
    <row r="5" spans="1:14" ht="23.25" x14ac:dyDescent="0.3">
      <c r="A5" s="1" t="s">
        <v>2</v>
      </c>
      <c r="B5" s="1" t="s">
        <v>6</v>
      </c>
      <c r="C5" s="2">
        <v>14090</v>
      </c>
      <c r="D5" s="2">
        <v>3600</v>
      </c>
      <c r="E5" s="2">
        <v>800</v>
      </c>
      <c r="G5" t="s">
        <v>7</v>
      </c>
      <c r="H5" s="4">
        <v>131910</v>
      </c>
      <c r="I5" s="4">
        <v>33400</v>
      </c>
      <c r="J5" s="5">
        <v>5800</v>
      </c>
      <c r="K5"/>
      <c r="L5"/>
      <c r="M5"/>
      <c r="N5"/>
    </row>
    <row r="6" spans="1:14" ht="23.25" x14ac:dyDescent="0.3">
      <c r="A6" s="1" t="s">
        <v>2</v>
      </c>
      <c r="B6" s="1" t="s">
        <v>6</v>
      </c>
      <c r="C6" s="2">
        <v>22545</v>
      </c>
      <c r="D6" s="2">
        <v>4000</v>
      </c>
      <c r="E6" s="2">
        <v>1000</v>
      </c>
      <c r="G6" t="s">
        <v>6</v>
      </c>
      <c r="H6" s="4">
        <v>98185</v>
      </c>
      <c r="I6" s="4">
        <v>23700</v>
      </c>
      <c r="J6" s="5">
        <v>4300</v>
      </c>
      <c r="K6"/>
      <c r="L6"/>
      <c r="M6"/>
      <c r="N6"/>
    </row>
    <row r="7" spans="1:14" ht="23.25" x14ac:dyDescent="0.3">
      <c r="A7" s="1" t="s">
        <v>3</v>
      </c>
      <c r="B7" s="1" t="s">
        <v>6</v>
      </c>
      <c r="C7" s="2">
        <v>22871</v>
      </c>
      <c r="D7" s="2">
        <v>4600</v>
      </c>
      <c r="E7" s="2">
        <v>900</v>
      </c>
      <c r="G7" t="s">
        <v>11</v>
      </c>
      <c r="H7" s="4">
        <v>230095</v>
      </c>
      <c r="I7" s="4">
        <v>57100</v>
      </c>
      <c r="J7" s="5">
        <v>10100</v>
      </c>
      <c r="K7"/>
      <c r="L7"/>
      <c r="M7"/>
      <c r="N7"/>
    </row>
    <row r="8" spans="1:14" ht="23.25" x14ac:dyDescent="0.3">
      <c r="A8" s="1" t="s">
        <v>3</v>
      </c>
      <c r="B8" s="1" t="s">
        <v>7</v>
      </c>
      <c r="C8" s="2">
        <v>21041</v>
      </c>
      <c r="D8" s="2">
        <v>4500</v>
      </c>
      <c r="E8" s="2">
        <v>700</v>
      </c>
      <c r="G8"/>
      <c r="H8"/>
      <c r="I8"/>
      <c r="J8"/>
      <c r="K8"/>
      <c r="L8"/>
      <c r="M8"/>
      <c r="N8"/>
    </row>
    <row r="9" spans="1:14" ht="23.25" x14ac:dyDescent="0.3">
      <c r="A9" s="1" t="s">
        <v>3</v>
      </c>
      <c r="B9" s="1" t="s">
        <v>7</v>
      </c>
      <c r="C9" s="2">
        <v>21506</v>
      </c>
      <c r="D9" s="2">
        <v>5200</v>
      </c>
      <c r="E9" s="2">
        <v>1000</v>
      </c>
      <c r="G9"/>
      <c r="H9"/>
      <c r="I9"/>
      <c r="J9"/>
      <c r="K9"/>
      <c r="L9"/>
      <c r="M9"/>
      <c r="N9"/>
    </row>
    <row r="10" spans="1:14" ht="23.25" x14ac:dyDescent="0.3">
      <c r="A10" s="1" t="s">
        <v>3</v>
      </c>
      <c r="B10" s="1" t="s">
        <v>7</v>
      </c>
      <c r="C10" s="2">
        <v>19468</v>
      </c>
      <c r="D10" s="2">
        <v>5300</v>
      </c>
      <c r="E10" s="2">
        <v>1000</v>
      </c>
      <c r="G10"/>
      <c r="H10"/>
      <c r="I10"/>
      <c r="J10"/>
      <c r="K10"/>
      <c r="L10"/>
      <c r="M10"/>
      <c r="N10"/>
    </row>
    <row r="11" spans="1:14" ht="23.25" x14ac:dyDescent="0.3">
      <c r="A11" s="1" t="s">
        <v>4</v>
      </c>
      <c r="B11" s="1" t="s">
        <v>6</v>
      </c>
      <c r="C11" s="2">
        <v>21172</v>
      </c>
      <c r="D11" s="2">
        <v>5600</v>
      </c>
      <c r="E11" s="2">
        <v>900</v>
      </c>
      <c r="G11"/>
      <c r="H11"/>
      <c r="I11"/>
      <c r="J11"/>
      <c r="K11"/>
      <c r="L11"/>
      <c r="M11"/>
      <c r="N11"/>
    </row>
    <row r="12" spans="1:14" ht="23.25" x14ac:dyDescent="0.3">
      <c r="A12" s="1" t="s">
        <v>4</v>
      </c>
      <c r="B12" s="1" t="s">
        <v>7</v>
      </c>
      <c r="C12" s="2">
        <v>18787</v>
      </c>
      <c r="D12" s="2">
        <v>3600</v>
      </c>
      <c r="E12" s="2">
        <v>800</v>
      </c>
      <c r="G12"/>
      <c r="H12"/>
      <c r="I12"/>
      <c r="J12"/>
      <c r="K12"/>
      <c r="L12"/>
      <c r="M12"/>
      <c r="N12"/>
    </row>
    <row r="13" spans="1:14" ht="23.25" x14ac:dyDescent="0.3">
      <c r="A13" s="1" t="s">
        <v>4</v>
      </c>
      <c r="B13" s="1" t="s">
        <v>7</v>
      </c>
      <c r="C13" s="2">
        <v>14144</v>
      </c>
      <c r="D13" s="2">
        <v>5900</v>
      </c>
      <c r="E13" s="2">
        <v>600</v>
      </c>
      <c r="G13"/>
      <c r="H13"/>
      <c r="I13"/>
      <c r="J13"/>
      <c r="K13"/>
      <c r="L13"/>
      <c r="M13"/>
      <c r="N13"/>
    </row>
    <row r="14" spans="1:14" ht="23.25" x14ac:dyDescent="0.3">
      <c r="G14"/>
      <c r="H14"/>
      <c r="I14"/>
      <c r="J14"/>
      <c r="K14"/>
      <c r="L14"/>
      <c r="M14"/>
      <c r="N14"/>
    </row>
    <row r="15" spans="1:14" ht="23.25" x14ac:dyDescent="0.3">
      <c r="G15"/>
      <c r="H15"/>
      <c r="I15"/>
    </row>
    <row r="16" spans="1:14" ht="23.25" x14ac:dyDescent="0.3">
      <c r="G16"/>
      <c r="H16"/>
      <c r="I16"/>
    </row>
    <row r="17" spans="7:9" ht="23.25" x14ac:dyDescent="0.3">
      <c r="G17"/>
      <c r="H17"/>
      <c r="I17"/>
    </row>
    <row r="18" spans="7:9" ht="23.25" x14ac:dyDescent="0.3">
      <c r="G18"/>
      <c r="H18"/>
      <c r="I18"/>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M1:O1060"/>
  <sheetViews>
    <sheetView showGridLines="0" zoomScale="70" zoomScaleNormal="70" workbookViewId="0"/>
  </sheetViews>
  <sheetFormatPr defaultRowHeight="15" x14ac:dyDescent="0.2"/>
  <cols>
    <col min="1" max="8" width="9.140625" style="7"/>
    <col min="9" max="9" width="8.92578125" style="7" bestFit="1" customWidth="1"/>
    <col min="10" max="10" width="8.140625" style="7" customWidth="1"/>
    <col min="11" max="11" width="10" style="7" customWidth="1"/>
    <col min="12" max="12" width="9.140625" style="7"/>
    <col min="13" max="13" width="9.140625" style="7" bestFit="1" customWidth="1"/>
    <col min="14" max="14" width="12.42578125" style="7" bestFit="1" customWidth="1"/>
    <col min="15" max="15" width="8.2109375" style="7" customWidth="1"/>
    <col min="16" max="16384" width="9.140625" style="7"/>
  </cols>
  <sheetData>
    <row r="1" spans="13:15" ht="30" customHeight="1" x14ac:dyDescent="0.2"/>
    <row r="2" spans="13:15" ht="53.25" customHeight="1" x14ac:dyDescent="0.2"/>
    <row r="3" spans="13:15" ht="40.5" customHeight="1" x14ac:dyDescent="0.2"/>
    <row r="5" spans="13:15" ht="27" customHeight="1" x14ac:dyDescent="0.2"/>
    <row r="6" spans="13:15" x14ac:dyDescent="0.2">
      <c r="M6" s="8" t="s">
        <v>16</v>
      </c>
      <c r="N6" s="8">
        <f>MATCH("Grand Total",'Sparklines Pivot'!A4:N4,0)</f>
        <v>14</v>
      </c>
      <c r="O6" s="9" t="s">
        <v>17</v>
      </c>
    </row>
    <row r="7" spans="13:15" ht="23.25" x14ac:dyDescent="0.3">
      <c r="M7" s="7" t="str">
        <f>IF('Sparklines Pivot'!A5="","",'Sparklines Pivot'!A5)</f>
        <v>Leather shoes</v>
      </c>
      <c r="N7" s="10">
        <f>IFERROR(VLOOKUP(M7,'Sparklines Pivot'!$A$4:$N$8,$N$6,0),"")</f>
        <v>1379100</v>
      </c>
    </row>
    <row r="8" spans="13:15" ht="23.25" x14ac:dyDescent="0.3">
      <c r="M8" s="7" t="str">
        <f>IF('Sparklines Pivot'!A6="","",'Sparklines Pivot'!A6)</f>
        <v>Leather bag</v>
      </c>
      <c r="N8" s="10">
        <f>IFERROR(VLOOKUP(M8,'Sparklines Pivot'!$A$4:$N$8,$N$6,0),"")</f>
        <v>677750</v>
      </c>
    </row>
    <row r="9" spans="13:15" ht="23.25" x14ac:dyDescent="0.3">
      <c r="M9" s="7" t="str">
        <f>IF('Sparklines Pivot'!A7="","",'Sparklines Pivot'!A7)</f>
        <v>Sneakers</v>
      </c>
      <c r="N9" s="10">
        <f>IFERROR(VLOOKUP(M9,'Sparklines Pivot'!$A$4:$N$8,$N$6,0),"")</f>
        <v>590940</v>
      </c>
    </row>
    <row r="10" spans="13:15" ht="20.25" customHeight="1" x14ac:dyDescent="0.3">
      <c r="M10" s="7" t="str">
        <f>IF('Sparklines Pivot'!A8="","",'Sparklines Pivot'!A8)</f>
        <v>Cloth bag</v>
      </c>
      <c r="N10" s="10">
        <f>IFERROR(VLOOKUP(M10,'Sparklines Pivot'!$A$4:$N$8,$N$6,0),"")</f>
        <v>422700</v>
      </c>
    </row>
    <row r="11" spans="13:15" ht="20.25" customHeight="1" x14ac:dyDescent="0.2"/>
    <row r="12" spans="13:15" ht="20.25" customHeight="1" x14ac:dyDescent="0.2"/>
    <row r="13" spans="13:15" ht="20.25" customHeight="1" x14ac:dyDescent="0.2"/>
    <row r="14" spans="13:15" ht="20.25" customHeight="1" x14ac:dyDescent="0.2"/>
    <row r="15" spans="13:15" ht="20.25" customHeight="1" x14ac:dyDescent="0.2"/>
    <row r="16" spans="13:15" ht="20.25" customHeight="1" x14ac:dyDescent="0.2"/>
    <row r="17" ht="20.25" customHeight="1" x14ac:dyDescent="0.2"/>
    <row r="18" ht="20.25" customHeight="1" x14ac:dyDescent="0.2"/>
    <row r="19" ht="20.25" customHeight="1" x14ac:dyDescent="0.2"/>
    <row r="20" ht="20.25" customHeight="1" x14ac:dyDescent="0.2"/>
    <row r="21" ht="20.25" customHeight="1" x14ac:dyDescent="0.2"/>
    <row r="22" ht="20.25" customHeight="1" x14ac:dyDescent="0.2"/>
    <row r="23" ht="20.25" customHeight="1" x14ac:dyDescent="0.2"/>
    <row r="24" ht="20.25" customHeight="1" x14ac:dyDescent="0.2"/>
    <row r="25" ht="20.25" customHeight="1" x14ac:dyDescent="0.2"/>
    <row r="26" ht="20.25" customHeight="1" x14ac:dyDescent="0.2"/>
    <row r="27" ht="20.25" customHeight="1" x14ac:dyDescent="0.2"/>
    <row r="28" ht="20.25" customHeight="1" x14ac:dyDescent="0.2"/>
    <row r="29" ht="20.25" customHeight="1" x14ac:dyDescent="0.2"/>
    <row r="30" ht="20.25" customHeight="1" x14ac:dyDescent="0.2"/>
    <row r="31" ht="20.25" customHeight="1" x14ac:dyDescent="0.2"/>
    <row r="32"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20.25" customHeight="1" x14ac:dyDescent="0.2"/>
    <row r="44" ht="20.25" customHeight="1" x14ac:dyDescent="0.2"/>
    <row r="45" ht="20.25" customHeight="1" x14ac:dyDescent="0.2"/>
    <row r="46" ht="20.25" customHeight="1" x14ac:dyDescent="0.2"/>
    <row r="47" ht="20.25" customHeight="1" x14ac:dyDescent="0.2"/>
    <row r="48"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row r="140" ht="20.25" customHeight="1" x14ac:dyDescent="0.2"/>
    <row r="141" ht="20.25" customHeight="1" x14ac:dyDescent="0.2"/>
    <row r="142" ht="20.25" customHeight="1" x14ac:dyDescent="0.2"/>
    <row r="143" ht="20.25" customHeight="1" x14ac:dyDescent="0.2"/>
    <row r="144"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row r="153" ht="20.25" customHeight="1" x14ac:dyDescent="0.2"/>
    <row r="154" ht="20.25" customHeight="1" x14ac:dyDescent="0.2"/>
    <row r="155" ht="20.25" customHeight="1" x14ac:dyDescent="0.2"/>
    <row r="156" ht="20.25" customHeight="1" x14ac:dyDescent="0.2"/>
    <row r="157" ht="20.25" customHeight="1" x14ac:dyDescent="0.2"/>
    <row r="158" ht="20.25" customHeight="1" x14ac:dyDescent="0.2"/>
    <row r="159" ht="20.25" customHeight="1" x14ac:dyDescent="0.2"/>
    <row r="160" ht="20.25" customHeight="1" x14ac:dyDescent="0.2"/>
    <row r="161" ht="20.25" customHeight="1" x14ac:dyDescent="0.2"/>
    <row r="162" ht="20.25" customHeight="1" x14ac:dyDescent="0.2"/>
    <row r="163" ht="20.25" customHeight="1" x14ac:dyDescent="0.2"/>
    <row r="164" ht="20.25" customHeight="1" x14ac:dyDescent="0.2"/>
    <row r="165" ht="20.25" customHeight="1" x14ac:dyDescent="0.2"/>
    <row r="166" ht="20.25" customHeight="1" x14ac:dyDescent="0.2"/>
    <row r="167" ht="20.25" customHeight="1" x14ac:dyDescent="0.2"/>
    <row r="168" ht="20.25" customHeight="1" x14ac:dyDescent="0.2"/>
    <row r="169" ht="20.25" customHeight="1" x14ac:dyDescent="0.2"/>
    <row r="170" ht="20.25" customHeight="1" x14ac:dyDescent="0.2"/>
    <row r="171" ht="20.25" customHeight="1" x14ac:dyDescent="0.2"/>
    <row r="172" ht="20.25" customHeight="1" x14ac:dyDescent="0.2"/>
    <row r="173" ht="20.25" customHeight="1" x14ac:dyDescent="0.2"/>
    <row r="174" ht="20.25" customHeight="1" x14ac:dyDescent="0.2"/>
    <row r="175" ht="20.25" customHeight="1" x14ac:dyDescent="0.2"/>
    <row r="176" ht="20.25" customHeight="1" x14ac:dyDescent="0.2"/>
    <row r="177" ht="20.25" customHeight="1" x14ac:dyDescent="0.2"/>
    <row r="178" ht="20.25" customHeight="1" x14ac:dyDescent="0.2"/>
    <row r="179" ht="20.25" customHeight="1" x14ac:dyDescent="0.2"/>
    <row r="180" ht="20.25" customHeight="1" x14ac:dyDescent="0.2"/>
    <row r="181" ht="20.25" customHeight="1" x14ac:dyDescent="0.2"/>
    <row r="182" ht="20.25" customHeight="1" x14ac:dyDescent="0.2"/>
    <row r="183" ht="20.25" customHeight="1" x14ac:dyDescent="0.2"/>
    <row r="184" ht="20.25" customHeight="1" x14ac:dyDescent="0.2"/>
    <row r="185" ht="20.25" customHeight="1" x14ac:dyDescent="0.2"/>
    <row r="186" ht="20.25" customHeight="1" x14ac:dyDescent="0.2"/>
    <row r="187" ht="20.25" customHeight="1" x14ac:dyDescent="0.2"/>
    <row r="188" ht="20.25" customHeight="1" x14ac:dyDescent="0.2"/>
    <row r="189" ht="20.25" customHeight="1" x14ac:dyDescent="0.2"/>
    <row r="190" ht="20.25" customHeight="1" x14ac:dyDescent="0.2"/>
    <row r="191" ht="20.25" customHeight="1" x14ac:dyDescent="0.2"/>
    <row r="192" ht="20.25" customHeight="1" x14ac:dyDescent="0.2"/>
    <row r="193" ht="20.25" customHeight="1" x14ac:dyDescent="0.2"/>
    <row r="194" ht="20.25" customHeight="1" x14ac:dyDescent="0.2"/>
    <row r="195" ht="20.25" customHeight="1" x14ac:dyDescent="0.2"/>
    <row r="196" ht="20.25" customHeight="1" x14ac:dyDescent="0.2"/>
    <row r="197" ht="20.25" customHeight="1" x14ac:dyDescent="0.2"/>
    <row r="198" ht="20.25" customHeight="1" x14ac:dyDescent="0.2"/>
    <row r="199" ht="20.25" customHeight="1" x14ac:dyDescent="0.2"/>
    <row r="200" ht="20.25" customHeight="1" x14ac:dyDescent="0.2"/>
    <row r="201" ht="20.25" customHeight="1" x14ac:dyDescent="0.2"/>
    <row r="202" ht="20.25" customHeight="1" x14ac:dyDescent="0.2"/>
    <row r="203" ht="20.25" customHeight="1" x14ac:dyDescent="0.2"/>
    <row r="204" ht="20.25" customHeight="1" x14ac:dyDescent="0.2"/>
    <row r="205" ht="20.25" customHeight="1" x14ac:dyDescent="0.2"/>
    <row r="206" ht="20.25" customHeight="1" x14ac:dyDescent="0.2"/>
    <row r="207" ht="20.25" customHeight="1" x14ac:dyDescent="0.2"/>
    <row r="208" ht="20.25" customHeight="1" x14ac:dyDescent="0.2"/>
    <row r="209" ht="20.25" customHeight="1" x14ac:dyDescent="0.2"/>
    <row r="210" ht="20.25" customHeight="1" x14ac:dyDescent="0.2"/>
    <row r="211" ht="20.25" customHeight="1" x14ac:dyDescent="0.2"/>
    <row r="212" ht="20.25" customHeight="1" x14ac:dyDescent="0.2"/>
    <row r="213" ht="20.25" customHeight="1" x14ac:dyDescent="0.2"/>
    <row r="214" ht="20.25" customHeight="1" x14ac:dyDescent="0.2"/>
    <row r="215" ht="20.25" customHeight="1" x14ac:dyDescent="0.2"/>
    <row r="216" ht="20.25" customHeight="1" x14ac:dyDescent="0.2"/>
    <row r="217" ht="20.25" customHeight="1" x14ac:dyDescent="0.2"/>
    <row r="218" ht="20.25" customHeight="1" x14ac:dyDescent="0.2"/>
    <row r="219" ht="20.25" customHeight="1" x14ac:dyDescent="0.2"/>
    <row r="220" ht="20.25" customHeight="1" x14ac:dyDescent="0.2"/>
    <row r="221" ht="20.25" customHeight="1" x14ac:dyDescent="0.2"/>
    <row r="222" ht="20.25" customHeight="1" x14ac:dyDescent="0.2"/>
    <row r="223" ht="20.25" customHeight="1" x14ac:dyDescent="0.2"/>
    <row r="224" ht="20.25" customHeight="1" x14ac:dyDescent="0.2"/>
    <row r="225" ht="20.25" customHeight="1" x14ac:dyDescent="0.2"/>
    <row r="226" ht="20.25" customHeight="1" x14ac:dyDescent="0.2"/>
    <row r="227" ht="20.25" customHeight="1" x14ac:dyDescent="0.2"/>
    <row r="228" ht="20.25" customHeight="1" x14ac:dyDescent="0.2"/>
    <row r="229" ht="20.25" customHeight="1" x14ac:dyDescent="0.2"/>
    <row r="230" ht="20.25" customHeight="1" x14ac:dyDescent="0.2"/>
    <row r="231" ht="20.25" customHeight="1" x14ac:dyDescent="0.2"/>
    <row r="232" ht="20.25" customHeight="1" x14ac:dyDescent="0.2"/>
    <row r="233" ht="20.25" customHeight="1" x14ac:dyDescent="0.2"/>
    <row r="234" ht="20.25" customHeight="1" x14ac:dyDescent="0.2"/>
    <row r="235" ht="20.25" customHeight="1" x14ac:dyDescent="0.2"/>
    <row r="236" ht="20.25" customHeight="1" x14ac:dyDescent="0.2"/>
    <row r="237" ht="20.25" customHeight="1" x14ac:dyDescent="0.2"/>
    <row r="238" ht="20.25" customHeight="1" x14ac:dyDescent="0.2"/>
    <row r="239" ht="20.25" customHeight="1" x14ac:dyDescent="0.2"/>
    <row r="240"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57" ht="20.25" customHeight="1" x14ac:dyDescent="0.2"/>
    <row r="258" ht="20.25" customHeight="1" x14ac:dyDescent="0.2"/>
    <row r="259" ht="20.25" customHeight="1" x14ac:dyDescent="0.2"/>
    <row r="260" ht="20.25" customHeight="1" x14ac:dyDescent="0.2"/>
    <row r="261" ht="20.25" customHeight="1" x14ac:dyDescent="0.2"/>
    <row r="262" ht="20.25" customHeight="1" x14ac:dyDescent="0.2"/>
    <row r="263" ht="20.25" customHeight="1" x14ac:dyDescent="0.2"/>
    <row r="264" ht="20.25" customHeight="1" x14ac:dyDescent="0.2"/>
    <row r="265" ht="20.25" customHeight="1" x14ac:dyDescent="0.2"/>
    <row r="266" ht="20.25" customHeight="1" x14ac:dyDescent="0.2"/>
    <row r="267" ht="20.25" customHeight="1" x14ac:dyDescent="0.2"/>
    <row r="268" ht="20.25" customHeight="1" x14ac:dyDescent="0.2"/>
    <row r="269" ht="20.25" customHeight="1" x14ac:dyDescent="0.2"/>
    <row r="270" ht="20.25" customHeight="1" x14ac:dyDescent="0.2"/>
    <row r="271" ht="20.25" customHeight="1" x14ac:dyDescent="0.2"/>
    <row r="27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row r="1003" ht="20.25" customHeight="1" x14ac:dyDescent="0.2"/>
    <row r="1004" ht="20.25" customHeight="1" x14ac:dyDescent="0.2"/>
    <row r="1005" ht="20.25" customHeight="1" x14ac:dyDescent="0.2"/>
    <row r="1006" ht="20.25" customHeight="1" x14ac:dyDescent="0.2"/>
    <row r="1007" ht="20.25" customHeight="1" x14ac:dyDescent="0.2"/>
    <row r="1008" ht="20.25" customHeight="1" x14ac:dyDescent="0.2"/>
    <row r="1009" ht="20.25" customHeight="1" x14ac:dyDescent="0.2"/>
    <row r="1010" ht="20.25" customHeight="1" x14ac:dyDescent="0.2"/>
    <row r="1011" ht="20.25" customHeight="1" x14ac:dyDescent="0.2"/>
    <row r="1012" ht="20.25" customHeight="1" x14ac:dyDescent="0.2"/>
    <row r="1013" ht="20.25" customHeight="1" x14ac:dyDescent="0.2"/>
    <row r="1014" ht="20.25" customHeight="1" x14ac:dyDescent="0.2"/>
    <row r="1015" ht="20.25" customHeight="1" x14ac:dyDescent="0.2"/>
    <row r="1016" ht="20.25" customHeight="1" x14ac:dyDescent="0.2"/>
    <row r="1017" ht="20.25" customHeight="1" x14ac:dyDescent="0.2"/>
    <row r="1018" ht="20.25" customHeight="1" x14ac:dyDescent="0.2"/>
    <row r="1019" ht="20.25" customHeight="1" x14ac:dyDescent="0.2"/>
    <row r="1020" ht="20.25" customHeight="1" x14ac:dyDescent="0.2"/>
    <row r="1021" ht="20.25" customHeight="1" x14ac:dyDescent="0.2"/>
    <row r="1022" ht="20.25" customHeight="1" x14ac:dyDescent="0.2"/>
    <row r="1023" ht="20.25" customHeight="1" x14ac:dyDescent="0.2"/>
    <row r="1024" ht="20.25" customHeight="1" x14ac:dyDescent="0.2"/>
    <row r="1025" ht="20.25" customHeight="1" x14ac:dyDescent="0.2"/>
    <row r="1026" ht="20.25" customHeight="1" x14ac:dyDescent="0.2"/>
    <row r="1027" ht="20.25" customHeight="1" x14ac:dyDescent="0.2"/>
    <row r="1028" ht="20.25" customHeight="1" x14ac:dyDescent="0.2"/>
    <row r="1029" ht="20.25" customHeight="1" x14ac:dyDescent="0.2"/>
    <row r="1030" ht="20.25" customHeight="1" x14ac:dyDescent="0.2"/>
    <row r="1031" ht="20.25" customHeight="1" x14ac:dyDescent="0.2"/>
    <row r="1032" ht="20.25" customHeight="1" x14ac:dyDescent="0.2"/>
    <row r="1033" ht="20.25" customHeight="1" x14ac:dyDescent="0.2"/>
    <row r="1034" ht="20.25" customHeight="1" x14ac:dyDescent="0.2"/>
    <row r="1035" ht="20.25" customHeight="1" x14ac:dyDescent="0.2"/>
    <row r="1036" ht="20.25" customHeight="1" x14ac:dyDescent="0.2"/>
    <row r="1037" ht="20.25" customHeight="1" x14ac:dyDescent="0.2"/>
    <row r="1038" ht="20.25" customHeight="1" x14ac:dyDescent="0.2"/>
    <row r="1039" ht="20.25" customHeight="1" x14ac:dyDescent="0.2"/>
    <row r="1040" ht="20.25" customHeight="1" x14ac:dyDescent="0.2"/>
    <row r="1041" ht="20.25" customHeight="1" x14ac:dyDescent="0.2"/>
    <row r="1042" ht="20.25" customHeight="1" x14ac:dyDescent="0.2"/>
    <row r="1043" ht="20.25" customHeight="1" x14ac:dyDescent="0.2"/>
    <row r="1044" ht="20.25" customHeight="1" x14ac:dyDescent="0.2"/>
    <row r="1045" ht="20.25" customHeight="1" x14ac:dyDescent="0.2"/>
    <row r="1046" ht="20.25" customHeight="1" x14ac:dyDescent="0.2"/>
    <row r="1047" ht="20.25" customHeight="1" x14ac:dyDescent="0.2"/>
    <row r="1048" ht="20.25" customHeight="1" x14ac:dyDescent="0.2"/>
    <row r="1049" ht="20.25" customHeight="1" x14ac:dyDescent="0.2"/>
    <row r="1050" ht="20.25" customHeight="1" x14ac:dyDescent="0.2"/>
    <row r="1051" ht="20.25" customHeight="1" x14ac:dyDescent="0.2"/>
    <row r="1052" ht="20.25" customHeight="1" x14ac:dyDescent="0.2"/>
    <row r="1053" ht="20.25" customHeight="1" x14ac:dyDescent="0.2"/>
    <row r="1054" ht="20.25" customHeight="1" x14ac:dyDescent="0.2"/>
    <row r="1055" ht="20.25" customHeight="1" x14ac:dyDescent="0.2"/>
    <row r="1056" ht="20.25" customHeight="1" x14ac:dyDescent="0.2"/>
    <row r="1057" ht="20.25" customHeight="1" x14ac:dyDescent="0.2"/>
    <row r="1058" ht="20.25" customHeight="1" x14ac:dyDescent="0.2"/>
    <row r="1059" ht="20.25" customHeight="1" x14ac:dyDescent="0.2"/>
    <row r="1060" ht="20.25" customHeight="1" x14ac:dyDescent="0.2"/>
  </sheetData>
  <conditionalFormatting sqref="N7:N10">
    <cfRule type="iconSet" priority="1">
      <iconSet iconSet="3TrafficLights2">
        <cfvo type="percent" val="0"/>
        <cfvo type="percent" val="33"/>
        <cfvo type="percent" val="67"/>
      </iconSet>
    </cfRule>
    <cfRule type="dataBar" priority="2">
      <dataBar>
        <cfvo type="min"/>
        <cfvo type="max"/>
        <color rgb="FFFFB628"/>
      </dataBar>
      <extLst>
        <ext xmlns:x14="http://schemas.microsoft.com/office/spreadsheetml/2009/9/main" uri="{B025F937-C7B1-47D3-B67F-A62EFF666E3E}">
          <x14:id>{18F8AA92-C8BD-4EF7-9317-6021CEAB1AEC}</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18F8AA92-C8BD-4EF7-9317-6021CEAB1AEC}">
            <x14:dataBar minLength="0" maxLength="100" border="1" negativeBarBorderColorSameAsPositive="0">
              <x14:cfvo type="autoMin"/>
              <x14:cfvo type="autoMax"/>
              <x14:borderColor rgb="FFFFB628"/>
              <x14:negativeFillColor rgb="FFFF0000"/>
              <x14:negativeBorderColor rgb="FFFF0000"/>
              <x14:axisColor rgb="FF000000"/>
            </x14:dataBar>
          </x14:cfRule>
          <xm:sqref>N7:N10</xm:sqref>
        </x14:conditionalFormatting>
      </x14:conditionalFormattings>
    </ext>
    <ext xmlns:x14="http://schemas.microsoft.com/office/spreadsheetml/2009/9/main" uri="{05C60535-1F16-4fd2-B633-F4F36F0B64E0}">
      <x14:sparklineGroups xmlns:xm="http://schemas.microsoft.com/office/excel/2006/main">
        <x14:sparklineGroup displayEmptyCellsAs="gap" high="1" low="1">
          <x14:colorSeries rgb="FF376092"/>
          <x14:colorNegative rgb="FFD00000"/>
          <x14:colorAxis rgb="FF000000"/>
          <x14:colorMarkers rgb="FFD00000"/>
          <x14:colorFirst rgb="FFD00000"/>
          <x14:colorLast rgb="FFD00000"/>
          <x14:colorHigh rgb="FFD00000"/>
          <x14:colorLow rgb="FFD00000"/>
          <x14:sparklines>
            <x14:sparkline>
              <xm:f>'Sparklines Pivot'!B5:M5</xm:f>
              <xm:sqref>O7</xm:sqref>
            </x14:sparkline>
          </x14:sparklines>
        </x14:sparklineGroup>
        <x14:sparklineGroup displayEmptyCellsAs="gap" high="1" low="1">
          <x14:colorSeries rgb="FF376092"/>
          <x14:colorNegative rgb="FFD00000"/>
          <x14:colorAxis rgb="FF000000"/>
          <x14:colorMarkers rgb="FFD00000"/>
          <x14:colorFirst rgb="FFD00000"/>
          <x14:colorLast rgb="FFD00000"/>
          <x14:colorHigh rgb="FFD00000"/>
          <x14:colorLow rgb="FFD00000"/>
          <x14:sparklines>
            <x14:sparkline>
              <xm:f>'Sparklines Pivot'!B6:M6</xm:f>
              <xm:sqref>O8</xm:sqref>
            </x14:sparkline>
            <x14:sparkline>
              <xm:f>'Sparklines Pivot'!B7:M7</xm:f>
              <xm:sqref>O9</xm:sqref>
            </x14:sparkline>
            <x14:sparkline>
              <xm:f>'Sparklines Pivot'!B8:M8</xm:f>
              <xm:sqref>O10</xm:sqref>
            </x14:sparkline>
          </x14:sparklines>
        </x14:sparklineGroup>
      </x14:sparklineGroups>
    </ext>
    <ext xmlns:x14="http://schemas.microsoft.com/office/spreadsheetml/2009/9/main" uri="{A8765BA9-456A-4dab-B4F3-ACF838C121DE}">
      <x14:slicerList>
        <x14:slicer r:id="rId3"/>
      </x14:slicerList>
    </ext>
    <ext xmlns:x15="http://schemas.microsoft.com/office/spreadsheetml/2010/11/main" uri="{7E03D99C-DC04-49d9-9315-930204A7B6E9}">
      <x15:timelineRefs>
        <x15:timelineRef r:id="rId4"/>
      </x15:timelineRef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heetViews>
  <sheetFormatPr defaultRowHeight="18.75" customHeight="1" x14ac:dyDescent="0.25"/>
  <cols>
    <col min="1" max="1" width="9.140625" style="43"/>
    <col min="2" max="2" width="4.0703125" style="43" customWidth="1"/>
    <col min="3" max="16384" width="9.140625" style="43"/>
  </cols>
  <sheetData/>
  <pageMargins left="0.7" right="0.7" top="0.75" bottom="0.75" header="0.3" footer="0.3"/>
  <pageSetup orientation="portrait" r:id="rId1"/>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heetViews>
  <sheetFormatPr defaultRowHeight="15" x14ac:dyDescent="0.2"/>
  <cols>
    <col min="1" max="16384" width="9.140625" style="44"/>
  </cols>
  <sheetData/>
  <pageMargins left="0.7" right="0.7" top="0.75" bottom="0.75" header="0.3" footer="0.3"/>
  <drawing r:id="rId1"/>
  <extLst>
    <ext xmlns:x14="http://schemas.microsoft.com/office/spreadsheetml/2009/9/main" uri="{A8765BA9-456A-4dab-B4F3-ACF838C121DE}">
      <x14:slicerList>
        <x14:slicer r:id="rId2"/>
      </x14:slicerList>
    </ext>
    <ext xmlns:x15="http://schemas.microsoft.com/office/spreadsheetml/2010/11/main" uri="{7E03D99C-DC04-49d9-9315-930204A7B6E9}">
      <x15:timelineRefs>
        <x15:timelineRef r:id="rId3"/>
      </x15:timelineRef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heetViews>
  <sheetFormatPr defaultRowHeight="15" x14ac:dyDescent="0.2"/>
  <cols>
    <col min="1" max="16384" width="9.140625" style="44"/>
  </cols>
  <sheetData/>
  <pageMargins left="0.7" right="0.7" top="0.75" bottom="0.75" header="0.3" footer="0.3"/>
  <drawing r:id="rId1"/>
  <extLst>
    <ext xmlns:x15="http://schemas.microsoft.com/office/spreadsheetml/2010/11/main" uri="{7E03D99C-DC04-49d9-9315-930204A7B6E9}">
      <x15:timelineRefs>
        <x15:timelineRef r:id="rId2"/>
      </x15:timelineRef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2"/>
  <sheetViews>
    <sheetView showGridLines="0" topLeftCell="K1" workbookViewId="0"/>
  </sheetViews>
  <sheetFormatPr defaultRowHeight="18.75" x14ac:dyDescent="0.25"/>
  <cols>
    <col min="1" max="1" width="3.78515625" style="59" hidden="1" customWidth="1"/>
    <col min="2" max="2" width="8.5703125" style="59" hidden="1" customWidth="1"/>
    <col min="3" max="3" width="6" style="59" hidden="1" customWidth="1"/>
    <col min="4" max="4" width="5.2109375" style="59" hidden="1" customWidth="1"/>
    <col min="5" max="5" width="1.5703125" style="59" hidden="1" customWidth="1"/>
    <col min="6" max="6" width="8.0703125" style="59" hidden="1" customWidth="1"/>
    <col min="7" max="7" width="8.5703125" style="59" hidden="1" customWidth="1"/>
    <col min="8" max="9" width="6.78515625" style="59" hidden="1" customWidth="1"/>
    <col min="10" max="10" width="9.2109375" style="59" hidden="1" customWidth="1"/>
    <col min="11" max="11" width="5.85546875" style="59" customWidth="1"/>
    <col min="12" max="12" width="7.85546875" style="59" bestFit="1" customWidth="1"/>
    <col min="13" max="14" width="9.640625" style="59" bestFit="1" customWidth="1"/>
    <col min="15" max="15" width="12.2109375" style="59" bestFit="1" customWidth="1"/>
    <col min="16" max="16" width="8.0703125" style="59" bestFit="1" customWidth="1"/>
    <col min="17" max="16384" width="9.140625" style="59"/>
  </cols>
  <sheetData>
    <row r="2" spans="1:10" x14ac:dyDescent="0.25">
      <c r="A2" s="59" t="s">
        <v>78</v>
      </c>
      <c r="B2" s="59" t="s">
        <v>16</v>
      </c>
      <c r="C2" s="59" t="s">
        <v>79</v>
      </c>
      <c r="D2" s="59" t="s">
        <v>80</v>
      </c>
    </row>
    <row r="3" spans="1:10" x14ac:dyDescent="0.25">
      <c r="A3" s="59">
        <v>2014</v>
      </c>
      <c r="B3" s="59" t="s">
        <v>81</v>
      </c>
      <c r="C3" s="59" t="s">
        <v>82</v>
      </c>
      <c r="D3" s="60">
        <v>1169</v>
      </c>
      <c r="E3" s="61"/>
      <c r="F3" s="62" t="s">
        <v>83</v>
      </c>
      <c r="G3" s="63"/>
      <c r="H3" s="62" t="s">
        <v>79</v>
      </c>
      <c r="I3" s="63"/>
      <c r="J3" s="63"/>
    </row>
    <row r="4" spans="1:10" x14ac:dyDescent="0.25">
      <c r="A4" s="59">
        <v>2014</v>
      </c>
      <c r="B4" s="59" t="s">
        <v>81</v>
      </c>
      <c r="C4" s="59" t="s">
        <v>84</v>
      </c>
      <c r="D4" s="60">
        <v>2330</v>
      </c>
      <c r="E4" s="61"/>
      <c r="F4" s="62" t="s">
        <v>78</v>
      </c>
      <c r="G4" s="62" t="s">
        <v>16</v>
      </c>
      <c r="H4" s="63" t="s">
        <v>82</v>
      </c>
      <c r="I4" s="63" t="s">
        <v>84</v>
      </c>
      <c r="J4" s="63" t="s">
        <v>11</v>
      </c>
    </row>
    <row r="5" spans="1:10" x14ac:dyDescent="0.25">
      <c r="A5" s="59">
        <v>2014</v>
      </c>
      <c r="B5" s="59" t="s">
        <v>85</v>
      </c>
      <c r="C5" s="59" t="s">
        <v>82</v>
      </c>
      <c r="D5" s="60">
        <v>1900</v>
      </c>
      <c r="E5" s="61"/>
      <c r="F5" s="63">
        <v>2014</v>
      </c>
      <c r="G5" s="63" t="s">
        <v>81</v>
      </c>
      <c r="H5" s="64">
        <v>1169</v>
      </c>
      <c r="I5" s="64">
        <v>2330</v>
      </c>
      <c r="J5" s="64">
        <v>3499</v>
      </c>
    </row>
    <row r="6" spans="1:10" x14ac:dyDescent="0.25">
      <c r="A6" s="59">
        <v>2014</v>
      </c>
      <c r="B6" s="59" t="s">
        <v>85</v>
      </c>
      <c r="C6" s="59" t="s">
        <v>84</v>
      </c>
      <c r="D6" s="60">
        <v>2007</v>
      </c>
      <c r="E6" s="61"/>
      <c r="F6" s="63"/>
      <c r="G6" s="63" t="s">
        <v>85</v>
      </c>
      <c r="H6" s="64">
        <v>1900</v>
      </c>
      <c r="I6" s="64">
        <v>2007</v>
      </c>
      <c r="J6" s="64">
        <v>3907</v>
      </c>
    </row>
    <row r="7" spans="1:10" x14ac:dyDescent="0.25">
      <c r="A7" s="59">
        <v>2014</v>
      </c>
      <c r="B7" s="59" t="s">
        <v>86</v>
      </c>
      <c r="C7" s="59" t="s">
        <v>82</v>
      </c>
      <c r="D7" s="60">
        <v>3825</v>
      </c>
      <c r="E7" s="61"/>
      <c r="F7" s="63"/>
      <c r="G7" s="63" t="s">
        <v>86</v>
      </c>
      <c r="H7" s="64">
        <v>3825</v>
      </c>
      <c r="I7" s="64">
        <v>4535</v>
      </c>
      <c r="J7" s="64">
        <v>8360</v>
      </c>
    </row>
    <row r="8" spans="1:10" x14ac:dyDescent="0.25">
      <c r="A8" s="59">
        <v>2014</v>
      </c>
      <c r="B8" s="59" t="s">
        <v>86</v>
      </c>
      <c r="C8" s="59" t="s">
        <v>84</v>
      </c>
      <c r="D8" s="60">
        <v>4535</v>
      </c>
      <c r="E8" s="61"/>
      <c r="F8" s="63">
        <v>2015</v>
      </c>
      <c r="G8" s="63" t="s">
        <v>81</v>
      </c>
      <c r="H8" s="64">
        <v>1444</v>
      </c>
      <c r="I8" s="64">
        <v>2656</v>
      </c>
      <c r="J8" s="64">
        <v>4100</v>
      </c>
    </row>
    <row r="9" spans="1:10" x14ac:dyDescent="0.25">
      <c r="A9" s="59">
        <v>2015</v>
      </c>
      <c r="B9" s="59" t="s">
        <v>81</v>
      </c>
      <c r="C9" s="59" t="s">
        <v>82</v>
      </c>
      <c r="D9" s="60">
        <v>1444</v>
      </c>
      <c r="E9" s="61"/>
      <c r="F9" s="63"/>
      <c r="G9" s="63" t="s">
        <v>85</v>
      </c>
      <c r="H9" s="64">
        <v>1275</v>
      </c>
      <c r="I9" s="64">
        <v>1503</v>
      </c>
      <c r="J9" s="64">
        <v>2778</v>
      </c>
    </row>
    <row r="10" spans="1:10" x14ac:dyDescent="0.25">
      <c r="A10" s="59">
        <v>2015</v>
      </c>
      <c r="B10" s="59" t="s">
        <v>81</v>
      </c>
      <c r="C10" s="59" t="s">
        <v>84</v>
      </c>
      <c r="D10" s="60">
        <v>2656</v>
      </c>
      <c r="E10" s="61"/>
      <c r="F10" s="63"/>
      <c r="G10" s="63" t="s">
        <v>86</v>
      </c>
      <c r="H10" s="64">
        <v>1105</v>
      </c>
      <c r="I10" s="64">
        <v>1301</v>
      </c>
      <c r="J10" s="64">
        <v>2406</v>
      </c>
    </row>
    <row r="11" spans="1:10" x14ac:dyDescent="0.25">
      <c r="A11" s="59">
        <v>2015</v>
      </c>
      <c r="B11" s="59" t="s">
        <v>85</v>
      </c>
      <c r="C11" s="59" t="s">
        <v>82</v>
      </c>
      <c r="D11" s="60">
        <v>1275</v>
      </c>
      <c r="E11" s="61"/>
      <c r="F11" s="63">
        <v>2016</v>
      </c>
      <c r="G11" s="63" t="s">
        <v>81</v>
      </c>
      <c r="H11" s="64">
        <v>1804</v>
      </c>
      <c r="I11" s="64">
        <v>2799</v>
      </c>
      <c r="J11" s="64">
        <v>4603</v>
      </c>
    </row>
    <row r="12" spans="1:10" x14ac:dyDescent="0.25">
      <c r="A12" s="59">
        <v>2015</v>
      </c>
      <c r="B12" s="59" t="s">
        <v>85</v>
      </c>
      <c r="C12" s="59" t="s">
        <v>84</v>
      </c>
      <c r="D12" s="60">
        <v>1503</v>
      </c>
      <c r="E12" s="61"/>
      <c r="F12" s="63"/>
      <c r="G12" s="63" t="s">
        <v>85</v>
      </c>
      <c r="H12" s="64">
        <v>1756</v>
      </c>
      <c r="I12" s="64">
        <v>2312</v>
      </c>
      <c r="J12" s="64">
        <v>4068</v>
      </c>
    </row>
    <row r="13" spans="1:10" x14ac:dyDescent="0.25">
      <c r="A13" s="59">
        <v>2015</v>
      </c>
      <c r="B13" s="59" t="s">
        <v>86</v>
      </c>
      <c r="C13" s="59" t="s">
        <v>82</v>
      </c>
      <c r="D13" s="60">
        <v>1105</v>
      </c>
      <c r="E13" s="61"/>
      <c r="F13" s="63"/>
      <c r="G13" s="63" t="s">
        <v>86</v>
      </c>
      <c r="H13" s="64">
        <v>2521</v>
      </c>
      <c r="I13" s="64">
        <v>1978</v>
      </c>
      <c r="J13" s="64">
        <v>4499</v>
      </c>
    </row>
    <row r="14" spans="1:10" x14ac:dyDescent="0.25">
      <c r="A14" s="59">
        <v>2015</v>
      </c>
      <c r="B14" s="59" t="s">
        <v>86</v>
      </c>
      <c r="C14" s="59" t="s">
        <v>84</v>
      </c>
      <c r="D14" s="60">
        <v>1301</v>
      </c>
      <c r="E14" s="61"/>
      <c r="F14" s="63">
        <v>2017</v>
      </c>
      <c r="G14" s="63" t="s">
        <v>81</v>
      </c>
      <c r="H14" s="64">
        <v>2410</v>
      </c>
      <c r="I14" s="64">
        <v>4246</v>
      </c>
      <c r="J14" s="64">
        <v>6656</v>
      </c>
    </row>
    <row r="15" spans="1:10" x14ac:dyDescent="0.25">
      <c r="A15" s="59">
        <v>2016</v>
      </c>
      <c r="B15" s="59" t="s">
        <v>81</v>
      </c>
      <c r="C15" s="59" t="s">
        <v>82</v>
      </c>
      <c r="D15" s="60">
        <v>1804</v>
      </c>
      <c r="E15" s="61"/>
      <c r="F15" s="63"/>
      <c r="G15" s="63" t="s">
        <v>85</v>
      </c>
      <c r="H15" s="64">
        <v>3507</v>
      </c>
      <c r="I15" s="64">
        <v>4287</v>
      </c>
      <c r="J15" s="64">
        <v>7794</v>
      </c>
    </row>
    <row r="16" spans="1:10" x14ac:dyDescent="0.25">
      <c r="A16" s="59">
        <v>2016</v>
      </c>
      <c r="B16" s="59" t="s">
        <v>81</v>
      </c>
      <c r="C16" s="59" t="s">
        <v>84</v>
      </c>
      <c r="D16" s="60">
        <v>2799</v>
      </c>
      <c r="E16" s="61"/>
      <c r="F16" s="63"/>
      <c r="G16" s="63" t="s">
        <v>86</v>
      </c>
      <c r="H16" s="64">
        <v>1900</v>
      </c>
      <c r="I16" s="64">
        <v>2232</v>
      </c>
      <c r="J16" s="64">
        <v>4132</v>
      </c>
    </row>
    <row r="17" spans="1:10" x14ac:dyDescent="0.25">
      <c r="A17" s="59">
        <v>2016</v>
      </c>
      <c r="B17" s="59" t="s">
        <v>85</v>
      </c>
      <c r="C17" s="59" t="s">
        <v>82</v>
      </c>
      <c r="D17" s="60">
        <v>1756</v>
      </c>
      <c r="E17" s="61"/>
      <c r="F17" s="63">
        <v>2018</v>
      </c>
      <c r="G17" s="63" t="s">
        <v>81</v>
      </c>
      <c r="H17" s="64">
        <v>3615</v>
      </c>
      <c r="I17" s="64">
        <v>6608</v>
      </c>
      <c r="J17" s="64">
        <v>10223</v>
      </c>
    </row>
    <row r="18" spans="1:10" x14ac:dyDescent="0.25">
      <c r="A18" s="59">
        <v>2016</v>
      </c>
      <c r="B18" s="59" t="s">
        <v>85</v>
      </c>
      <c r="C18" s="59" t="s">
        <v>84</v>
      </c>
      <c r="D18" s="60">
        <v>2312</v>
      </c>
      <c r="E18" s="61"/>
      <c r="F18" s="63"/>
      <c r="G18" s="63" t="s">
        <v>85</v>
      </c>
      <c r="H18" s="64">
        <v>1435</v>
      </c>
      <c r="I18" s="64">
        <v>2126</v>
      </c>
      <c r="J18" s="64">
        <v>3561</v>
      </c>
    </row>
    <row r="19" spans="1:10" x14ac:dyDescent="0.25">
      <c r="A19" s="59">
        <v>2016</v>
      </c>
      <c r="B19" s="59" t="s">
        <v>86</v>
      </c>
      <c r="C19" s="59" t="s">
        <v>82</v>
      </c>
      <c r="D19" s="60">
        <v>2521</v>
      </c>
      <c r="E19" s="61"/>
      <c r="F19" s="63"/>
      <c r="G19" s="63" t="s">
        <v>86</v>
      </c>
      <c r="H19" s="64">
        <v>5321</v>
      </c>
      <c r="I19" s="64">
        <v>7466</v>
      </c>
      <c r="J19" s="64">
        <v>12787</v>
      </c>
    </row>
    <row r="20" spans="1:10" x14ac:dyDescent="0.25">
      <c r="A20" s="59">
        <v>2016</v>
      </c>
      <c r="B20" s="59" t="s">
        <v>86</v>
      </c>
      <c r="C20" s="59" t="s">
        <v>84</v>
      </c>
      <c r="D20" s="60">
        <v>1978</v>
      </c>
      <c r="E20" s="61"/>
      <c r="F20" s="63" t="s">
        <v>11</v>
      </c>
      <c r="G20" s="63"/>
      <c r="H20" s="64">
        <v>34987</v>
      </c>
      <c r="I20" s="64">
        <v>48386</v>
      </c>
      <c r="J20" s="64">
        <v>83373</v>
      </c>
    </row>
    <row r="21" spans="1:10" x14ac:dyDescent="0.25">
      <c r="A21" s="59">
        <v>2017</v>
      </c>
      <c r="B21" s="59" t="s">
        <v>81</v>
      </c>
      <c r="C21" s="59" t="s">
        <v>82</v>
      </c>
      <c r="D21" s="60">
        <v>2410</v>
      </c>
      <c r="E21" s="61"/>
    </row>
    <row r="22" spans="1:10" x14ac:dyDescent="0.25">
      <c r="A22" s="59">
        <v>2017</v>
      </c>
      <c r="B22" s="59" t="s">
        <v>81</v>
      </c>
      <c r="C22" s="59" t="s">
        <v>84</v>
      </c>
      <c r="D22" s="60">
        <v>4246</v>
      </c>
      <c r="E22" s="61"/>
    </row>
    <row r="23" spans="1:10" x14ac:dyDescent="0.25">
      <c r="A23" s="59">
        <v>2017</v>
      </c>
      <c r="B23" s="59" t="s">
        <v>85</v>
      </c>
      <c r="C23" s="59" t="s">
        <v>82</v>
      </c>
      <c r="D23" s="60">
        <v>3507</v>
      </c>
      <c r="E23" s="61"/>
    </row>
    <row r="24" spans="1:10" x14ac:dyDescent="0.25">
      <c r="A24" s="59">
        <v>2017</v>
      </c>
      <c r="B24" s="59" t="s">
        <v>85</v>
      </c>
      <c r="C24" s="59" t="s">
        <v>84</v>
      </c>
      <c r="D24" s="60">
        <v>4287</v>
      </c>
      <c r="E24" s="61"/>
    </row>
    <row r="25" spans="1:10" x14ac:dyDescent="0.25">
      <c r="A25" s="59">
        <v>2017</v>
      </c>
      <c r="B25" s="59" t="s">
        <v>86</v>
      </c>
      <c r="C25" s="59" t="s">
        <v>82</v>
      </c>
      <c r="D25" s="60">
        <v>1900</v>
      </c>
      <c r="E25" s="61"/>
    </row>
    <row r="26" spans="1:10" x14ac:dyDescent="0.25">
      <c r="A26" s="59">
        <v>2017</v>
      </c>
      <c r="B26" s="59" t="s">
        <v>86</v>
      </c>
      <c r="C26" s="59" t="s">
        <v>84</v>
      </c>
      <c r="D26" s="60">
        <v>2232</v>
      </c>
      <c r="E26" s="61"/>
    </row>
    <row r="27" spans="1:10" x14ac:dyDescent="0.25">
      <c r="A27" s="59">
        <v>2018</v>
      </c>
      <c r="B27" s="59" t="s">
        <v>81</v>
      </c>
      <c r="C27" s="59" t="s">
        <v>82</v>
      </c>
      <c r="D27" s="60">
        <v>3615</v>
      </c>
      <c r="E27" s="61"/>
    </row>
    <row r="28" spans="1:10" x14ac:dyDescent="0.25">
      <c r="A28" s="59">
        <v>2018</v>
      </c>
      <c r="B28" s="59" t="s">
        <v>81</v>
      </c>
      <c r="C28" s="59" t="s">
        <v>84</v>
      </c>
      <c r="D28" s="60">
        <v>6608</v>
      </c>
      <c r="E28" s="61"/>
    </row>
    <row r="29" spans="1:10" x14ac:dyDescent="0.25">
      <c r="A29" s="59">
        <v>2018</v>
      </c>
      <c r="B29" s="59" t="s">
        <v>85</v>
      </c>
      <c r="C29" s="59" t="s">
        <v>82</v>
      </c>
      <c r="D29" s="60">
        <v>1435</v>
      </c>
      <c r="E29" s="61"/>
    </row>
    <row r="30" spans="1:10" x14ac:dyDescent="0.25">
      <c r="A30" s="59">
        <v>2018</v>
      </c>
      <c r="B30" s="59" t="s">
        <v>85</v>
      </c>
      <c r="C30" s="59" t="s">
        <v>84</v>
      </c>
      <c r="D30" s="60">
        <v>2126</v>
      </c>
      <c r="E30" s="61"/>
    </row>
    <row r="31" spans="1:10" x14ac:dyDescent="0.25">
      <c r="A31" s="59">
        <v>2018</v>
      </c>
      <c r="B31" s="59" t="s">
        <v>86</v>
      </c>
      <c r="C31" s="59" t="s">
        <v>82</v>
      </c>
      <c r="D31" s="60">
        <v>5321</v>
      </c>
      <c r="E31" s="61"/>
    </row>
    <row r="32" spans="1:10" x14ac:dyDescent="0.25">
      <c r="A32" s="59">
        <v>2018</v>
      </c>
      <c r="B32" s="59" t="s">
        <v>86</v>
      </c>
      <c r="C32" s="59" t="s">
        <v>84</v>
      </c>
      <c r="D32" s="60">
        <v>7466</v>
      </c>
      <c r="E32" s="61"/>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1"/>
  <sheetViews>
    <sheetView showGridLines="0" topLeftCell="C1" zoomScale="85" zoomScaleNormal="85" workbookViewId="0"/>
  </sheetViews>
  <sheetFormatPr defaultRowHeight="18.75" x14ac:dyDescent="0.25"/>
  <cols>
    <col min="1" max="1" width="7.35546875" style="59" hidden="1" customWidth="1"/>
    <col min="2" max="2" width="6.85546875" style="59" hidden="1" customWidth="1"/>
    <col min="3" max="3" width="9.28515625" style="59" customWidth="1"/>
    <col min="4" max="4" width="9.2109375" style="59" customWidth="1"/>
    <col min="5" max="5" width="8.0703125" style="59" customWidth="1"/>
    <col min="6" max="6" width="4.35546875" style="44" customWidth="1"/>
    <col min="7" max="16384" width="9.140625" style="44"/>
  </cols>
  <sheetData>
    <row r="1" spans="1:5" x14ac:dyDescent="0.25">
      <c r="B1" s="61"/>
    </row>
    <row r="2" spans="1:5" x14ac:dyDescent="0.25">
      <c r="A2" s="59" t="s">
        <v>18</v>
      </c>
      <c r="B2" s="59" t="s">
        <v>87</v>
      </c>
    </row>
    <row r="3" spans="1:5" x14ac:dyDescent="0.25">
      <c r="A3" s="65">
        <v>43466</v>
      </c>
      <c r="B3" s="60">
        <v>3484</v>
      </c>
      <c r="C3" s="62" t="s">
        <v>88</v>
      </c>
      <c r="D3" s="63"/>
      <c r="E3" s="63"/>
    </row>
    <row r="4" spans="1:5" x14ac:dyDescent="0.25">
      <c r="A4" s="65">
        <v>43469</v>
      </c>
      <c r="B4" s="60">
        <v>7452</v>
      </c>
      <c r="C4" s="62" t="s">
        <v>18</v>
      </c>
      <c r="D4" s="62" t="s">
        <v>87</v>
      </c>
      <c r="E4" s="63" t="s">
        <v>49</v>
      </c>
    </row>
    <row r="5" spans="1:5" x14ac:dyDescent="0.25">
      <c r="A5" s="65">
        <v>43473</v>
      </c>
      <c r="B5" s="60">
        <v>51</v>
      </c>
      <c r="C5" s="67" t="s">
        <v>89</v>
      </c>
      <c r="D5" s="66" t="s">
        <v>90</v>
      </c>
      <c r="E5" s="66">
        <v>33568</v>
      </c>
    </row>
    <row r="6" spans="1:5" x14ac:dyDescent="0.25">
      <c r="A6" s="65">
        <v>43475</v>
      </c>
      <c r="B6" s="60">
        <v>1841</v>
      </c>
      <c r="C6" s="63"/>
      <c r="D6" s="66" t="s">
        <v>91</v>
      </c>
      <c r="E6" s="66">
        <v>74151</v>
      </c>
    </row>
    <row r="7" spans="1:5" x14ac:dyDescent="0.25">
      <c r="A7" s="65">
        <v>43480</v>
      </c>
      <c r="B7" s="60">
        <v>2148</v>
      </c>
      <c r="C7" s="67" t="s">
        <v>92</v>
      </c>
      <c r="D7" s="66" t="s">
        <v>90</v>
      </c>
      <c r="E7" s="66">
        <v>22704</v>
      </c>
    </row>
    <row r="8" spans="1:5" x14ac:dyDescent="0.25">
      <c r="A8" s="65">
        <v>43485</v>
      </c>
      <c r="B8" s="60">
        <v>1247</v>
      </c>
      <c r="C8" s="63"/>
      <c r="D8" s="66" t="s">
        <v>91</v>
      </c>
      <c r="E8" s="66">
        <v>86328</v>
      </c>
    </row>
    <row r="9" spans="1:5" x14ac:dyDescent="0.25">
      <c r="A9" s="65">
        <v>43490</v>
      </c>
      <c r="B9" s="60">
        <v>6020</v>
      </c>
      <c r="C9" s="67" t="s">
        <v>93</v>
      </c>
      <c r="D9" s="66" t="s">
        <v>90</v>
      </c>
      <c r="E9" s="66">
        <v>39029</v>
      </c>
    </row>
    <row r="10" spans="1:5" x14ac:dyDescent="0.25">
      <c r="A10" s="65">
        <v>43493</v>
      </c>
      <c r="B10" s="60">
        <v>7906</v>
      </c>
      <c r="C10" s="63"/>
      <c r="D10" s="66" t="s">
        <v>91</v>
      </c>
      <c r="E10" s="66">
        <v>103255</v>
      </c>
    </row>
    <row r="11" spans="1:5" x14ac:dyDescent="0.25">
      <c r="A11" s="65">
        <v>43498</v>
      </c>
      <c r="B11" s="60">
        <v>9421</v>
      </c>
      <c r="C11" s="67" t="s">
        <v>94</v>
      </c>
      <c r="D11" s="66" t="s">
        <v>90</v>
      </c>
      <c r="E11" s="66">
        <v>26176</v>
      </c>
    </row>
    <row r="12" spans="1:5" x14ac:dyDescent="0.25">
      <c r="A12" s="65">
        <v>43504</v>
      </c>
      <c r="B12" s="60">
        <v>6269</v>
      </c>
      <c r="C12" s="63"/>
      <c r="D12" s="66" t="s">
        <v>91</v>
      </c>
      <c r="E12" s="66">
        <v>106818</v>
      </c>
    </row>
    <row r="13" spans="1:5" x14ac:dyDescent="0.25">
      <c r="A13" s="65">
        <v>43508</v>
      </c>
      <c r="B13" s="60">
        <v>4612</v>
      </c>
      <c r="C13" s="67" t="s">
        <v>11</v>
      </c>
      <c r="D13" s="63"/>
      <c r="E13" s="66">
        <v>492029</v>
      </c>
    </row>
    <row r="14" spans="1:5" x14ac:dyDescent="0.25">
      <c r="A14" s="65">
        <v>43513</v>
      </c>
      <c r="B14" s="60">
        <v>52</v>
      </c>
    </row>
    <row r="15" spans="1:5" x14ac:dyDescent="0.25">
      <c r="A15" s="65">
        <v>43517</v>
      </c>
      <c r="B15" s="60">
        <v>7543</v>
      </c>
    </row>
    <row r="16" spans="1:5" x14ac:dyDescent="0.25">
      <c r="A16" s="65">
        <v>43519</v>
      </c>
      <c r="B16" s="60">
        <v>1178</v>
      </c>
    </row>
    <row r="17" spans="1:2" x14ac:dyDescent="0.25">
      <c r="A17" s="65">
        <v>43520</v>
      </c>
      <c r="B17" s="60">
        <v>6015</v>
      </c>
    </row>
    <row r="18" spans="1:2" x14ac:dyDescent="0.25">
      <c r="A18" s="65">
        <v>43526</v>
      </c>
      <c r="B18" s="60">
        <v>7959</v>
      </c>
    </row>
    <row r="19" spans="1:2" x14ac:dyDescent="0.25">
      <c r="A19" s="65">
        <v>43531</v>
      </c>
      <c r="B19" s="60">
        <v>6303</v>
      </c>
    </row>
    <row r="20" spans="1:2" x14ac:dyDescent="0.25">
      <c r="A20" s="65">
        <v>43537</v>
      </c>
      <c r="B20" s="60">
        <v>9263</v>
      </c>
    </row>
    <row r="21" spans="1:2" x14ac:dyDescent="0.25">
      <c r="A21" s="65">
        <v>43539</v>
      </c>
      <c r="B21" s="60">
        <v>3684</v>
      </c>
    </row>
    <row r="22" spans="1:2" x14ac:dyDescent="0.25">
      <c r="A22" s="65">
        <v>43540</v>
      </c>
      <c r="B22" s="60">
        <v>2659</v>
      </c>
    </row>
    <row r="23" spans="1:2" x14ac:dyDescent="0.25">
      <c r="A23" s="65">
        <v>43541</v>
      </c>
      <c r="B23" s="60">
        <v>3082</v>
      </c>
    </row>
    <row r="24" spans="1:2" x14ac:dyDescent="0.25">
      <c r="A24" s="65">
        <v>43543</v>
      </c>
      <c r="B24" s="60">
        <v>1780</v>
      </c>
    </row>
    <row r="25" spans="1:2" x14ac:dyDescent="0.25">
      <c r="A25" s="65">
        <v>43547</v>
      </c>
      <c r="B25" s="60">
        <v>622</v>
      </c>
    </row>
    <row r="26" spans="1:2" x14ac:dyDescent="0.25">
      <c r="A26" s="65">
        <v>43549</v>
      </c>
      <c r="B26" s="60">
        <v>4378</v>
      </c>
    </row>
    <row r="27" spans="1:2" x14ac:dyDescent="0.25">
      <c r="A27" s="65">
        <v>43554</v>
      </c>
      <c r="B27" s="60">
        <v>2750</v>
      </c>
    </row>
    <row r="28" spans="1:2" x14ac:dyDescent="0.25">
      <c r="A28" s="65">
        <v>43559</v>
      </c>
      <c r="B28" s="60">
        <v>8199</v>
      </c>
    </row>
    <row r="29" spans="1:2" x14ac:dyDescent="0.25">
      <c r="A29" s="65">
        <v>43563</v>
      </c>
      <c r="B29" s="60">
        <v>9910</v>
      </c>
    </row>
    <row r="30" spans="1:2" x14ac:dyDescent="0.25">
      <c r="A30" s="65">
        <v>43567</v>
      </c>
      <c r="B30" s="60">
        <v>8898</v>
      </c>
    </row>
    <row r="31" spans="1:2" x14ac:dyDescent="0.25">
      <c r="A31" s="65">
        <v>43572</v>
      </c>
      <c r="B31" s="60">
        <v>9191</v>
      </c>
    </row>
    <row r="32" spans="1:2" x14ac:dyDescent="0.25">
      <c r="A32" s="65">
        <v>43575</v>
      </c>
      <c r="B32" s="60">
        <v>7783</v>
      </c>
    </row>
    <row r="33" spans="1:2" x14ac:dyDescent="0.25">
      <c r="A33" s="65">
        <v>43576</v>
      </c>
      <c r="B33" s="60">
        <v>1576</v>
      </c>
    </row>
    <row r="34" spans="1:2" x14ac:dyDescent="0.25">
      <c r="A34" s="65">
        <v>43581</v>
      </c>
      <c r="B34" s="60">
        <v>524</v>
      </c>
    </row>
    <row r="35" spans="1:2" x14ac:dyDescent="0.25">
      <c r="A35" s="65">
        <v>43587</v>
      </c>
      <c r="B35" s="60">
        <v>6491</v>
      </c>
    </row>
    <row r="36" spans="1:2" x14ac:dyDescent="0.25">
      <c r="A36" s="65">
        <v>43591</v>
      </c>
      <c r="B36" s="60">
        <v>6804</v>
      </c>
    </row>
    <row r="37" spans="1:2" x14ac:dyDescent="0.25">
      <c r="A37" s="65">
        <v>43597</v>
      </c>
      <c r="B37" s="60">
        <v>7206</v>
      </c>
    </row>
    <row r="38" spans="1:2" x14ac:dyDescent="0.25">
      <c r="A38" s="65">
        <v>43600</v>
      </c>
      <c r="B38" s="60">
        <v>4349</v>
      </c>
    </row>
    <row r="39" spans="1:2" x14ac:dyDescent="0.25">
      <c r="A39" s="65">
        <v>43603</v>
      </c>
      <c r="B39" s="60">
        <v>15</v>
      </c>
    </row>
    <row r="40" spans="1:2" x14ac:dyDescent="0.25">
      <c r="A40" s="65">
        <v>43609</v>
      </c>
      <c r="B40" s="60">
        <v>1306</v>
      </c>
    </row>
    <row r="41" spans="1:2" x14ac:dyDescent="0.25">
      <c r="A41" s="65">
        <v>43614</v>
      </c>
      <c r="B41" s="60">
        <v>7748</v>
      </c>
    </row>
    <row r="42" spans="1:2" x14ac:dyDescent="0.25">
      <c r="A42" s="65">
        <v>43619</v>
      </c>
      <c r="B42" s="60">
        <v>2785</v>
      </c>
    </row>
    <row r="43" spans="1:2" x14ac:dyDescent="0.25">
      <c r="A43" s="65">
        <v>43621</v>
      </c>
      <c r="B43" s="60">
        <v>2913</v>
      </c>
    </row>
    <row r="44" spans="1:2" x14ac:dyDescent="0.25">
      <c r="A44" s="65">
        <v>43626</v>
      </c>
      <c r="B44" s="60">
        <v>1620</v>
      </c>
    </row>
    <row r="45" spans="1:2" x14ac:dyDescent="0.25">
      <c r="A45" s="65">
        <v>43630</v>
      </c>
      <c r="B45" s="60">
        <v>437</v>
      </c>
    </row>
    <row r="46" spans="1:2" x14ac:dyDescent="0.25">
      <c r="A46" s="65">
        <v>43632</v>
      </c>
      <c r="B46" s="60">
        <v>2595</v>
      </c>
    </row>
    <row r="47" spans="1:2" x14ac:dyDescent="0.25">
      <c r="A47" s="65">
        <v>43637</v>
      </c>
      <c r="B47" s="60">
        <v>5776</v>
      </c>
    </row>
    <row r="48" spans="1:2" x14ac:dyDescent="0.25">
      <c r="A48" s="65">
        <v>43639</v>
      </c>
      <c r="B48" s="60">
        <v>8322</v>
      </c>
    </row>
    <row r="49" spans="1:2" x14ac:dyDescent="0.25">
      <c r="A49" s="65">
        <v>43645</v>
      </c>
      <c r="B49" s="60">
        <v>4584</v>
      </c>
    </row>
    <row r="50" spans="1:2" x14ac:dyDescent="0.25">
      <c r="A50" s="65">
        <v>43647</v>
      </c>
      <c r="B50" s="60">
        <v>7167</v>
      </c>
    </row>
    <row r="51" spans="1:2" x14ac:dyDescent="0.25">
      <c r="A51" s="65">
        <v>43648</v>
      </c>
      <c r="B51" s="60">
        <v>4631</v>
      </c>
    </row>
    <row r="52" spans="1:2" x14ac:dyDescent="0.25">
      <c r="A52" s="65">
        <v>43652</v>
      </c>
      <c r="B52" s="60">
        <v>1334</v>
      </c>
    </row>
    <row r="53" spans="1:2" x14ac:dyDescent="0.25">
      <c r="A53" s="65">
        <v>43657</v>
      </c>
      <c r="B53" s="60">
        <v>4585</v>
      </c>
    </row>
    <row r="54" spans="1:2" x14ac:dyDescent="0.25">
      <c r="A54" s="65">
        <v>43660</v>
      </c>
      <c r="B54" s="60">
        <v>5241</v>
      </c>
    </row>
    <row r="55" spans="1:2" x14ac:dyDescent="0.25">
      <c r="A55" s="65">
        <v>43662</v>
      </c>
      <c r="B55" s="60">
        <v>9092</v>
      </c>
    </row>
    <row r="56" spans="1:2" x14ac:dyDescent="0.25">
      <c r="A56" s="65">
        <v>43668</v>
      </c>
      <c r="B56" s="60">
        <v>9636</v>
      </c>
    </row>
    <row r="57" spans="1:2" x14ac:dyDescent="0.25">
      <c r="A57" s="65">
        <v>43672</v>
      </c>
      <c r="B57" s="60">
        <v>4902</v>
      </c>
    </row>
    <row r="58" spans="1:2" x14ac:dyDescent="0.25">
      <c r="A58" s="65">
        <v>43676</v>
      </c>
      <c r="B58" s="60">
        <v>6540</v>
      </c>
    </row>
    <row r="59" spans="1:2" x14ac:dyDescent="0.25">
      <c r="A59" s="65">
        <v>43678</v>
      </c>
      <c r="B59" s="60">
        <v>4134</v>
      </c>
    </row>
    <row r="60" spans="1:2" x14ac:dyDescent="0.25">
      <c r="A60" s="65">
        <v>43681</v>
      </c>
      <c r="B60" s="60">
        <v>2316</v>
      </c>
    </row>
    <row r="61" spans="1:2" x14ac:dyDescent="0.25">
      <c r="A61" s="65">
        <v>43682</v>
      </c>
      <c r="B61" s="60">
        <v>5414</v>
      </c>
    </row>
    <row r="62" spans="1:2" x14ac:dyDescent="0.25">
      <c r="A62" s="65">
        <v>43683</v>
      </c>
      <c r="B62" s="60">
        <v>2525</v>
      </c>
    </row>
    <row r="63" spans="1:2" x14ac:dyDescent="0.25">
      <c r="A63" s="65">
        <v>43684</v>
      </c>
      <c r="B63" s="60">
        <v>4551</v>
      </c>
    </row>
    <row r="64" spans="1:2" x14ac:dyDescent="0.25">
      <c r="A64" s="65">
        <v>43689</v>
      </c>
      <c r="B64" s="60">
        <v>3625</v>
      </c>
    </row>
    <row r="65" spans="1:2" x14ac:dyDescent="0.25">
      <c r="A65" s="65">
        <v>43695</v>
      </c>
      <c r="B65" s="60">
        <v>6850</v>
      </c>
    </row>
    <row r="66" spans="1:2" x14ac:dyDescent="0.25">
      <c r="A66" s="65">
        <v>43701</v>
      </c>
      <c r="B66" s="60">
        <v>7572</v>
      </c>
    </row>
    <row r="67" spans="1:2" x14ac:dyDescent="0.25">
      <c r="A67" s="65">
        <v>43704</v>
      </c>
      <c r="B67" s="60">
        <v>9225</v>
      </c>
    </row>
    <row r="68" spans="1:2" x14ac:dyDescent="0.25">
      <c r="A68" s="65">
        <v>43706</v>
      </c>
      <c r="B68" s="60">
        <v>8912</v>
      </c>
    </row>
    <row r="69" spans="1:2" x14ac:dyDescent="0.25">
      <c r="A69" s="65">
        <v>43712</v>
      </c>
      <c r="B69" s="60">
        <v>219</v>
      </c>
    </row>
    <row r="70" spans="1:2" x14ac:dyDescent="0.25">
      <c r="A70" s="65">
        <v>43717</v>
      </c>
      <c r="B70" s="60">
        <v>950</v>
      </c>
    </row>
    <row r="71" spans="1:2" x14ac:dyDescent="0.25">
      <c r="A71" s="65">
        <v>43719</v>
      </c>
      <c r="B71" s="60">
        <v>4980</v>
      </c>
    </row>
    <row r="72" spans="1:2" x14ac:dyDescent="0.25">
      <c r="A72" s="65">
        <v>43722</v>
      </c>
      <c r="B72" s="60">
        <v>5143</v>
      </c>
    </row>
    <row r="73" spans="1:2" x14ac:dyDescent="0.25">
      <c r="A73" s="65">
        <v>43728</v>
      </c>
      <c r="B73" s="60">
        <v>7738</v>
      </c>
    </row>
    <row r="74" spans="1:2" x14ac:dyDescent="0.25">
      <c r="A74" s="65">
        <v>43732</v>
      </c>
      <c r="B74" s="60">
        <v>7041</v>
      </c>
    </row>
    <row r="75" spans="1:2" x14ac:dyDescent="0.25">
      <c r="A75" s="65">
        <v>43736</v>
      </c>
      <c r="B75" s="60">
        <v>7684</v>
      </c>
    </row>
    <row r="76" spans="1:2" x14ac:dyDescent="0.25">
      <c r="A76" s="65">
        <v>43738</v>
      </c>
      <c r="B76" s="60">
        <v>277</v>
      </c>
    </row>
    <row r="77" spans="1:2" x14ac:dyDescent="0.25">
      <c r="A77" s="65">
        <v>43743</v>
      </c>
      <c r="B77" s="60">
        <v>4360</v>
      </c>
    </row>
    <row r="78" spans="1:2" x14ac:dyDescent="0.25">
      <c r="A78" s="65">
        <v>43745</v>
      </c>
      <c r="B78" s="60">
        <v>7991</v>
      </c>
    </row>
    <row r="79" spans="1:2" x14ac:dyDescent="0.25">
      <c r="A79" s="65">
        <v>43746</v>
      </c>
      <c r="B79" s="60">
        <v>2991</v>
      </c>
    </row>
    <row r="80" spans="1:2" x14ac:dyDescent="0.25">
      <c r="A80" s="65">
        <v>43748</v>
      </c>
      <c r="B80" s="60">
        <v>3584</v>
      </c>
    </row>
    <row r="81" spans="1:2" x14ac:dyDescent="0.25">
      <c r="A81" s="65">
        <v>43750</v>
      </c>
      <c r="B81" s="60">
        <v>8236</v>
      </c>
    </row>
    <row r="82" spans="1:2" x14ac:dyDescent="0.25">
      <c r="A82" s="65">
        <v>43756</v>
      </c>
      <c r="B82" s="60">
        <v>7528</v>
      </c>
    </row>
    <row r="83" spans="1:2" x14ac:dyDescent="0.25">
      <c r="A83" s="65">
        <v>43760</v>
      </c>
      <c r="B83" s="60">
        <v>3790</v>
      </c>
    </row>
    <row r="84" spans="1:2" x14ac:dyDescent="0.25">
      <c r="A84" s="65">
        <v>43763</v>
      </c>
      <c r="B84" s="60">
        <v>4448</v>
      </c>
    </row>
    <row r="85" spans="1:2" x14ac:dyDescent="0.25">
      <c r="A85" s="65">
        <v>43764</v>
      </c>
      <c r="B85" s="60">
        <v>1635</v>
      </c>
    </row>
    <row r="86" spans="1:2" x14ac:dyDescent="0.25">
      <c r="A86" s="65">
        <v>43767</v>
      </c>
      <c r="B86" s="60">
        <v>6423</v>
      </c>
    </row>
    <row r="87" spans="1:2" x14ac:dyDescent="0.25">
      <c r="A87" s="65">
        <v>43771</v>
      </c>
      <c r="B87" s="60">
        <v>5384</v>
      </c>
    </row>
    <row r="88" spans="1:2" x14ac:dyDescent="0.25">
      <c r="A88" s="65">
        <v>43773</v>
      </c>
      <c r="B88" s="60">
        <v>2857</v>
      </c>
    </row>
    <row r="89" spans="1:2" x14ac:dyDescent="0.25">
      <c r="A89" s="65">
        <v>43776</v>
      </c>
      <c r="B89" s="60">
        <v>9697</v>
      </c>
    </row>
    <row r="90" spans="1:2" x14ac:dyDescent="0.25">
      <c r="A90" s="65">
        <v>43782</v>
      </c>
      <c r="B90" s="60">
        <v>5747</v>
      </c>
    </row>
    <row r="91" spans="1:2" x14ac:dyDescent="0.25">
      <c r="A91" s="65">
        <v>43785</v>
      </c>
      <c r="B91" s="60">
        <v>9790</v>
      </c>
    </row>
    <row r="92" spans="1:2" x14ac:dyDescent="0.25">
      <c r="A92" s="65">
        <v>43790</v>
      </c>
      <c r="B92" s="60">
        <v>8028</v>
      </c>
    </row>
    <row r="93" spans="1:2" x14ac:dyDescent="0.25">
      <c r="A93" s="65">
        <v>43793</v>
      </c>
      <c r="B93" s="60">
        <v>213</v>
      </c>
    </row>
    <row r="94" spans="1:2" x14ac:dyDescent="0.25">
      <c r="A94" s="65">
        <v>43798</v>
      </c>
      <c r="B94" s="60">
        <v>7036</v>
      </c>
    </row>
    <row r="95" spans="1:2" x14ac:dyDescent="0.25">
      <c r="A95" s="65">
        <v>43802</v>
      </c>
      <c r="B95" s="60">
        <v>1725</v>
      </c>
    </row>
    <row r="96" spans="1:2" x14ac:dyDescent="0.25">
      <c r="A96" s="65">
        <v>43806</v>
      </c>
      <c r="B96" s="60">
        <v>7556</v>
      </c>
    </row>
    <row r="97" spans="1:2" x14ac:dyDescent="0.25">
      <c r="A97" s="65">
        <v>43812</v>
      </c>
      <c r="B97" s="60">
        <v>5335</v>
      </c>
    </row>
    <row r="98" spans="1:2" x14ac:dyDescent="0.25">
      <c r="A98" s="65">
        <v>43813</v>
      </c>
      <c r="B98" s="60">
        <v>9503</v>
      </c>
    </row>
    <row r="99" spans="1:2" x14ac:dyDescent="0.25">
      <c r="A99" s="65">
        <v>43818</v>
      </c>
      <c r="B99" s="60">
        <v>8564</v>
      </c>
    </row>
    <row r="100" spans="1:2" x14ac:dyDescent="0.25">
      <c r="A100" s="65">
        <v>43820</v>
      </c>
      <c r="B100" s="60">
        <v>514</v>
      </c>
    </row>
    <row r="101" spans="1:2" x14ac:dyDescent="0.25">
      <c r="A101" s="65">
        <v>43826</v>
      </c>
      <c r="B101" s="60">
        <v>59</v>
      </c>
    </row>
  </sheetData>
  <pageMargins left="0.7" right="0.7" top="0.75" bottom="0.75" header="0.3" footer="0.3"/>
  <drawing r:id="rId2"/>
  <extLst>
    <ext xmlns:x15="http://schemas.microsoft.com/office/spreadsheetml/2010/11/main" uri="{7E03D99C-DC04-49d9-9315-930204A7B6E9}">
      <x15:timelineRefs>
        <x15:timelineRef r:id="rId3"/>
      </x15:timelineRef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0"/>
  <sheetViews>
    <sheetView showGridLines="0" topLeftCell="H1" workbookViewId="0">
      <selection activeCell="N17" sqref="N17"/>
    </sheetView>
  </sheetViews>
  <sheetFormatPr defaultRowHeight="18.75" x14ac:dyDescent="0.25"/>
  <cols>
    <col min="1" max="1" width="7.35546875" style="142" bestFit="1" customWidth="1"/>
    <col min="2" max="2" width="7.42578125" style="142" bestFit="1" customWidth="1"/>
    <col min="3" max="3" width="3.140625" style="162" hidden="1" customWidth="1"/>
    <col min="4" max="4" width="4.5703125" style="162" hidden="1" customWidth="1"/>
    <col min="5" max="5" width="3.78515625" style="162" hidden="1" customWidth="1"/>
    <col min="6" max="6" width="6.5" style="162" hidden="1" customWidth="1"/>
    <col min="7" max="16384" width="9.140625" style="142"/>
  </cols>
  <sheetData>
    <row r="1" spans="1:9" x14ac:dyDescent="0.25">
      <c r="A1" s="142" t="s">
        <v>18</v>
      </c>
      <c r="B1" s="142" t="s">
        <v>300</v>
      </c>
      <c r="C1" s="162" t="s">
        <v>302</v>
      </c>
      <c r="D1" s="162" t="s">
        <v>277</v>
      </c>
      <c r="E1" s="162" t="s">
        <v>78</v>
      </c>
      <c r="F1" s="162" t="s">
        <v>301</v>
      </c>
    </row>
    <row r="2" spans="1:9" x14ac:dyDescent="0.25">
      <c r="A2" s="197">
        <v>42738</v>
      </c>
      <c r="B2" s="165">
        <v>1713</v>
      </c>
      <c r="C2" s="162">
        <f>DAY(A2)</f>
        <v>3</v>
      </c>
      <c r="D2" s="201">
        <f>DATE(YEAR(A2),MONTH(A2),1)</f>
        <v>42736</v>
      </c>
      <c r="E2" s="162">
        <f>YEAR(A2)</f>
        <v>2017</v>
      </c>
      <c r="F2" s="199">
        <f>WEEKDAY(A2)</f>
        <v>3</v>
      </c>
      <c r="I2" s="200"/>
    </row>
    <row r="3" spans="1:9" x14ac:dyDescent="0.25">
      <c r="A3" s="197">
        <v>42739</v>
      </c>
      <c r="B3" s="165">
        <v>29570</v>
      </c>
      <c r="C3" s="162">
        <f t="shared" ref="C3:C66" si="0">DAY(A3)</f>
        <v>4</v>
      </c>
      <c r="D3" s="201">
        <f t="shared" ref="D3:D66" si="1">DATE(YEAR(A3),MONTH(A3),1)</f>
        <v>42736</v>
      </c>
      <c r="E3" s="162">
        <f t="shared" ref="E3:E66" si="2">YEAR(A3)</f>
        <v>2017</v>
      </c>
      <c r="F3" s="199">
        <f t="shared" ref="F3:F66" si="3">WEEKDAY(A3)</f>
        <v>4</v>
      </c>
      <c r="I3" s="200"/>
    </row>
    <row r="4" spans="1:9" x14ac:dyDescent="0.25">
      <c r="A4" s="197">
        <v>42740</v>
      </c>
      <c r="B4" s="165">
        <v>22347</v>
      </c>
      <c r="C4" s="162">
        <f t="shared" si="0"/>
        <v>5</v>
      </c>
      <c r="D4" s="201">
        <f t="shared" si="1"/>
        <v>42736</v>
      </c>
      <c r="E4" s="162">
        <f t="shared" si="2"/>
        <v>2017</v>
      </c>
      <c r="F4" s="199">
        <f t="shared" si="3"/>
        <v>5</v>
      </c>
      <c r="I4" s="200"/>
    </row>
    <row r="5" spans="1:9" x14ac:dyDescent="0.25">
      <c r="A5" s="197">
        <v>42741</v>
      </c>
      <c r="B5" s="165">
        <v>38307</v>
      </c>
      <c r="C5" s="162">
        <f t="shared" si="0"/>
        <v>6</v>
      </c>
      <c r="D5" s="201">
        <f t="shared" si="1"/>
        <v>42736</v>
      </c>
      <c r="E5" s="162">
        <f t="shared" si="2"/>
        <v>2017</v>
      </c>
      <c r="F5" s="199">
        <f t="shared" si="3"/>
        <v>6</v>
      </c>
      <c r="I5" s="200"/>
    </row>
    <row r="6" spans="1:9" x14ac:dyDescent="0.25">
      <c r="A6" s="197">
        <v>42742</v>
      </c>
      <c r="B6" s="165">
        <v>29423</v>
      </c>
      <c r="C6" s="162">
        <f t="shared" si="0"/>
        <v>7</v>
      </c>
      <c r="D6" s="201">
        <f t="shared" si="1"/>
        <v>42736</v>
      </c>
      <c r="E6" s="162">
        <f t="shared" si="2"/>
        <v>2017</v>
      </c>
      <c r="F6" s="199">
        <f t="shared" si="3"/>
        <v>7</v>
      </c>
      <c r="I6" s="200"/>
    </row>
    <row r="7" spans="1:9" x14ac:dyDescent="0.25">
      <c r="A7" s="197">
        <v>42743</v>
      </c>
      <c r="B7" s="165">
        <v>35480</v>
      </c>
      <c r="C7" s="162">
        <f t="shared" si="0"/>
        <v>8</v>
      </c>
      <c r="D7" s="201">
        <f t="shared" si="1"/>
        <v>42736</v>
      </c>
      <c r="E7" s="162">
        <f t="shared" si="2"/>
        <v>2017</v>
      </c>
      <c r="F7" s="199">
        <f t="shared" si="3"/>
        <v>1</v>
      </c>
      <c r="I7" s="200"/>
    </row>
    <row r="8" spans="1:9" x14ac:dyDescent="0.25">
      <c r="A8" s="197">
        <v>42744</v>
      </c>
      <c r="B8" s="165">
        <v>22486</v>
      </c>
      <c r="C8" s="162">
        <f t="shared" si="0"/>
        <v>9</v>
      </c>
      <c r="D8" s="201">
        <f t="shared" si="1"/>
        <v>42736</v>
      </c>
      <c r="E8" s="162">
        <f t="shared" si="2"/>
        <v>2017</v>
      </c>
      <c r="F8" s="199">
        <f t="shared" si="3"/>
        <v>2</v>
      </c>
      <c r="I8" s="200"/>
    </row>
    <row r="9" spans="1:9" x14ac:dyDescent="0.25">
      <c r="A9" s="197">
        <v>42745</v>
      </c>
      <c r="B9" s="165">
        <v>18959</v>
      </c>
      <c r="C9" s="162">
        <f t="shared" si="0"/>
        <v>10</v>
      </c>
      <c r="D9" s="201">
        <f t="shared" si="1"/>
        <v>42736</v>
      </c>
      <c r="E9" s="162">
        <f t="shared" si="2"/>
        <v>2017</v>
      </c>
      <c r="F9" s="199">
        <f t="shared" si="3"/>
        <v>3</v>
      </c>
      <c r="I9" s="200"/>
    </row>
    <row r="10" spans="1:9" x14ac:dyDescent="0.25">
      <c r="A10" s="197">
        <v>42746</v>
      </c>
      <c r="B10" s="165">
        <v>25592</v>
      </c>
      <c r="C10" s="162">
        <f t="shared" si="0"/>
        <v>11</v>
      </c>
      <c r="D10" s="201">
        <f t="shared" si="1"/>
        <v>42736</v>
      </c>
      <c r="E10" s="162">
        <f t="shared" si="2"/>
        <v>2017</v>
      </c>
      <c r="F10" s="199">
        <f t="shared" si="3"/>
        <v>4</v>
      </c>
      <c r="I10" s="200"/>
    </row>
    <row r="11" spans="1:9" x14ac:dyDescent="0.25">
      <c r="A11" s="197">
        <v>42747</v>
      </c>
      <c r="B11" s="165">
        <v>34293</v>
      </c>
      <c r="C11" s="162">
        <f t="shared" si="0"/>
        <v>12</v>
      </c>
      <c r="D11" s="201">
        <f t="shared" si="1"/>
        <v>42736</v>
      </c>
      <c r="E11" s="162">
        <f t="shared" si="2"/>
        <v>2017</v>
      </c>
      <c r="F11" s="199">
        <f t="shared" si="3"/>
        <v>5</v>
      </c>
      <c r="I11" s="200"/>
    </row>
    <row r="12" spans="1:9" x14ac:dyDescent="0.25">
      <c r="A12" s="197">
        <v>42748</v>
      </c>
      <c r="B12" s="165">
        <v>7367</v>
      </c>
      <c r="C12" s="162">
        <f t="shared" si="0"/>
        <v>13</v>
      </c>
      <c r="D12" s="201">
        <f t="shared" si="1"/>
        <v>42736</v>
      </c>
      <c r="E12" s="162">
        <f t="shared" si="2"/>
        <v>2017</v>
      </c>
      <c r="F12" s="199">
        <f t="shared" si="3"/>
        <v>6</v>
      </c>
      <c r="I12" s="200"/>
    </row>
    <row r="13" spans="1:9" x14ac:dyDescent="0.25">
      <c r="A13" s="197">
        <v>42749</v>
      </c>
      <c r="B13" s="165">
        <v>12027</v>
      </c>
      <c r="C13" s="162">
        <f t="shared" si="0"/>
        <v>14</v>
      </c>
      <c r="D13" s="201">
        <f t="shared" si="1"/>
        <v>42736</v>
      </c>
      <c r="E13" s="162">
        <f t="shared" si="2"/>
        <v>2017</v>
      </c>
      <c r="F13" s="199">
        <f t="shared" si="3"/>
        <v>7</v>
      </c>
      <c r="I13" s="200"/>
    </row>
    <row r="14" spans="1:9" x14ac:dyDescent="0.25">
      <c r="A14" s="197">
        <v>42750</v>
      </c>
      <c r="B14" s="165">
        <v>14195</v>
      </c>
      <c r="C14" s="162">
        <f t="shared" si="0"/>
        <v>15</v>
      </c>
      <c r="D14" s="201">
        <f t="shared" si="1"/>
        <v>42736</v>
      </c>
      <c r="E14" s="162">
        <f t="shared" si="2"/>
        <v>2017</v>
      </c>
      <c r="F14" s="199">
        <f t="shared" si="3"/>
        <v>1</v>
      </c>
      <c r="I14" s="200"/>
    </row>
    <row r="15" spans="1:9" x14ac:dyDescent="0.25">
      <c r="A15" s="197">
        <v>42751</v>
      </c>
      <c r="B15" s="165">
        <v>23264</v>
      </c>
      <c r="C15" s="162">
        <f t="shared" si="0"/>
        <v>16</v>
      </c>
      <c r="D15" s="201">
        <f t="shared" si="1"/>
        <v>42736</v>
      </c>
      <c r="E15" s="162">
        <f t="shared" si="2"/>
        <v>2017</v>
      </c>
      <c r="F15" s="199">
        <f t="shared" si="3"/>
        <v>2</v>
      </c>
      <c r="I15" s="200"/>
    </row>
    <row r="16" spans="1:9" x14ac:dyDescent="0.25">
      <c r="A16" s="197">
        <v>42752</v>
      </c>
      <c r="B16" s="165">
        <v>12139</v>
      </c>
      <c r="C16" s="162">
        <f t="shared" si="0"/>
        <v>17</v>
      </c>
      <c r="D16" s="201">
        <f t="shared" si="1"/>
        <v>42736</v>
      </c>
      <c r="E16" s="162">
        <f t="shared" si="2"/>
        <v>2017</v>
      </c>
      <c r="F16" s="199">
        <f t="shared" si="3"/>
        <v>3</v>
      </c>
      <c r="I16" s="200"/>
    </row>
    <row r="17" spans="1:9" x14ac:dyDescent="0.25">
      <c r="A17" s="197">
        <v>42753</v>
      </c>
      <c r="B17" s="165">
        <v>7767</v>
      </c>
      <c r="C17" s="162">
        <f t="shared" si="0"/>
        <v>18</v>
      </c>
      <c r="D17" s="201">
        <f t="shared" si="1"/>
        <v>42736</v>
      </c>
      <c r="E17" s="162">
        <f t="shared" si="2"/>
        <v>2017</v>
      </c>
      <c r="F17" s="199">
        <f t="shared" si="3"/>
        <v>4</v>
      </c>
      <c r="I17" s="200"/>
    </row>
    <row r="18" spans="1:9" x14ac:dyDescent="0.25">
      <c r="A18" s="197">
        <v>42754</v>
      </c>
      <c r="B18" s="165">
        <v>1313</v>
      </c>
      <c r="C18" s="162">
        <f t="shared" si="0"/>
        <v>19</v>
      </c>
      <c r="D18" s="201">
        <f t="shared" si="1"/>
        <v>42736</v>
      </c>
      <c r="E18" s="162">
        <f t="shared" si="2"/>
        <v>2017</v>
      </c>
      <c r="F18" s="199">
        <f t="shared" si="3"/>
        <v>5</v>
      </c>
      <c r="I18" s="200"/>
    </row>
    <row r="19" spans="1:9" x14ac:dyDescent="0.25">
      <c r="A19" s="197">
        <v>42755</v>
      </c>
      <c r="B19" s="165">
        <v>34494</v>
      </c>
      <c r="C19" s="162">
        <f t="shared" si="0"/>
        <v>20</v>
      </c>
      <c r="D19" s="201">
        <f t="shared" si="1"/>
        <v>42736</v>
      </c>
      <c r="E19" s="162">
        <f t="shared" si="2"/>
        <v>2017</v>
      </c>
      <c r="F19" s="199">
        <f t="shared" si="3"/>
        <v>6</v>
      </c>
      <c r="I19" s="200"/>
    </row>
    <row r="20" spans="1:9" x14ac:dyDescent="0.25">
      <c r="A20" s="197">
        <v>42756</v>
      </c>
      <c r="B20" s="165">
        <v>16067</v>
      </c>
      <c r="C20" s="162">
        <f t="shared" si="0"/>
        <v>21</v>
      </c>
      <c r="D20" s="201">
        <f t="shared" si="1"/>
        <v>42736</v>
      </c>
      <c r="E20" s="162">
        <f t="shared" si="2"/>
        <v>2017</v>
      </c>
      <c r="F20" s="199">
        <f t="shared" si="3"/>
        <v>7</v>
      </c>
      <c r="I20" s="200"/>
    </row>
    <row r="21" spans="1:9" x14ac:dyDescent="0.25">
      <c r="A21" s="197">
        <v>42757</v>
      </c>
      <c r="B21" s="165">
        <v>16653</v>
      </c>
      <c r="C21" s="162">
        <f t="shared" si="0"/>
        <v>22</v>
      </c>
      <c r="D21" s="201">
        <f t="shared" si="1"/>
        <v>42736</v>
      </c>
      <c r="E21" s="162">
        <f t="shared" si="2"/>
        <v>2017</v>
      </c>
      <c r="F21" s="199">
        <f t="shared" si="3"/>
        <v>1</v>
      </c>
      <c r="I21" s="200"/>
    </row>
    <row r="22" spans="1:9" x14ac:dyDescent="0.25">
      <c r="A22" s="197">
        <v>42758</v>
      </c>
      <c r="B22" s="165">
        <v>35400</v>
      </c>
      <c r="C22" s="162">
        <f t="shared" si="0"/>
        <v>23</v>
      </c>
      <c r="D22" s="201">
        <f t="shared" si="1"/>
        <v>42736</v>
      </c>
      <c r="E22" s="162">
        <f t="shared" si="2"/>
        <v>2017</v>
      </c>
      <c r="F22" s="199">
        <f t="shared" si="3"/>
        <v>2</v>
      </c>
      <c r="I22" s="200"/>
    </row>
    <row r="23" spans="1:9" x14ac:dyDescent="0.25">
      <c r="A23" s="197">
        <v>42759</v>
      </c>
      <c r="B23" s="165">
        <v>12088</v>
      </c>
      <c r="C23" s="162">
        <f t="shared" si="0"/>
        <v>24</v>
      </c>
      <c r="D23" s="201">
        <f t="shared" si="1"/>
        <v>42736</v>
      </c>
      <c r="E23" s="162">
        <f t="shared" si="2"/>
        <v>2017</v>
      </c>
      <c r="F23" s="199">
        <f t="shared" si="3"/>
        <v>3</v>
      </c>
      <c r="I23" s="200"/>
    </row>
    <row r="24" spans="1:9" x14ac:dyDescent="0.25">
      <c r="A24" s="197">
        <v>42760</v>
      </c>
      <c r="B24" s="165">
        <v>28979</v>
      </c>
      <c r="C24" s="162">
        <f t="shared" si="0"/>
        <v>25</v>
      </c>
      <c r="D24" s="201">
        <f t="shared" si="1"/>
        <v>42736</v>
      </c>
      <c r="E24" s="162">
        <f t="shared" si="2"/>
        <v>2017</v>
      </c>
      <c r="F24" s="199">
        <f t="shared" si="3"/>
        <v>4</v>
      </c>
      <c r="I24" s="200"/>
    </row>
    <row r="25" spans="1:9" x14ac:dyDescent="0.25">
      <c r="A25" s="197">
        <v>42761</v>
      </c>
      <c r="B25" s="165">
        <v>3931</v>
      </c>
      <c r="C25" s="162">
        <f t="shared" si="0"/>
        <v>26</v>
      </c>
      <c r="D25" s="201">
        <f t="shared" si="1"/>
        <v>42736</v>
      </c>
      <c r="E25" s="162">
        <f t="shared" si="2"/>
        <v>2017</v>
      </c>
      <c r="F25" s="199">
        <f t="shared" si="3"/>
        <v>5</v>
      </c>
      <c r="I25" s="200"/>
    </row>
    <row r="26" spans="1:9" x14ac:dyDescent="0.25">
      <c r="A26" s="197">
        <v>42762</v>
      </c>
      <c r="B26" s="165">
        <v>5478</v>
      </c>
      <c r="C26" s="162">
        <f t="shared" si="0"/>
        <v>27</v>
      </c>
      <c r="D26" s="201">
        <f t="shared" si="1"/>
        <v>42736</v>
      </c>
      <c r="E26" s="162">
        <f t="shared" si="2"/>
        <v>2017</v>
      </c>
      <c r="F26" s="199">
        <f t="shared" si="3"/>
        <v>6</v>
      </c>
      <c r="I26" s="200"/>
    </row>
    <row r="27" spans="1:9" x14ac:dyDescent="0.25">
      <c r="A27" s="197">
        <v>42763</v>
      </c>
      <c r="B27" s="165">
        <v>6741</v>
      </c>
      <c r="C27" s="162">
        <f t="shared" si="0"/>
        <v>28</v>
      </c>
      <c r="D27" s="201">
        <f t="shared" si="1"/>
        <v>42736</v>
      </c>
      <c r="E27" s="162">
        <f t="shared" si="2"/>
        <v>2017</v>
      </c>
      <c r="F27" s="199">
        <f t="shared" si="3"/>
        <v>7</v>
      </c>
      <c r="I27" s="200"/>
    </row>
    <row r="28" spans="1:9" x14ac:dyDescent="0.25">
      <c r="A28" s="197">
        <v>42764</v>
      </c>
      <c r="B28" s="165">
        <v>39166</v>
      </c>
      <c r="C28" s="162">
        <f t="shared" si="0"/>
        <v>29</v>
      </c>
      <c r="D28" s="201">
        <f t="shared" si="1"/>
        <v>42736</v>
      </c>
      <c r="E28" s="162">
        <f t="shared" si="2"/>
        <v>2017</v>
      </c>
      <c r="F28" s="199">
        <f t="shared" si="3"/>
        <v>1</v>
      </c>
      <c r="I28" s="200"/>
    </row>
    <row r="29" spans="1:9" x14ac:dyDescent="0.25">
      <c r="A29" s="197">
        <v>42765</v>
      </c>
      <c r="B29" s="165">
        <v>16748</v>
      </c>
      <c r="C29" s="162">
        <f t="shared" si="0"/>
        <v>30</v>
      </c>
      <c r="D29" s="201">
        <f t="shared" si="1"/>
        <v>42736</v>
      </c>
      <c r="E29" s="162">
        <f t="shared" si="2"/>
        <v>2017</v>
      </c>
      <c r="F29" s="199">
        <f t="shared" si="3"/>
        <v>2</v>
      </c>
      <c r="I29" s="200"/>
    </row>
    <row r="30" spans="1:9" x14ac:dyDescent="0.25">
      <c r="A30" s="197">
        <v>42766</v>
      </c>
      <c r="B30" s="165">
        <v>19568</v>
      </c>
      <c r="C30" s="162">
        <f t="shared" si="0"/>
        <v>31</v>
      </c>
      <c r="D30" s="201">
        <f t="shared" si="1"/>
        <v>42736</v>
      </c>
      <c r="E30" s="162">
        <f t="shared" si="2"/>
        <v>2017</v>
      </c>
      <c r="F30" s="199">
        <f t="shared" si="3"/>
        <v>3</v>
      </c>
      <c r="I30" s="200"/>
    </row>
    <row r="31" spans="1:9" x14ac:dyDescent="0.25">
      <c r="A31" s="197">
        <v>42767</v>
      </c>
      <c r="B31" s="165">
        <v>10657</v>
      </c>
      <c r="C31" s="162">
        <f t="shared" si="0"/>
        <v>1</v>
      </c>
      <c r="D31" s="201">
        <f t="shared" si="1"/>
        <v>42767</v>
      </c>
      <c r="E31" s="162">
        <f t="shared" si="2"/>
        <v>2017</v>
      </c>
      <c r="F31" s="199">
        <f t="shared" si="3"/>
        <v>4</v>
      </c>
      <c r="I31" s="200"/>
    </row>
    <row r="32" spans="1:9" x14ac:dyDescent="0.25">
      <c r="A32" s="197">
        <v>42768</v>
      </c>
      <c r="B32" s="165">
        <v>33091</v>
      </c>
      <c r="C32" s="162">
        <f t="shared" si="0"/>
        <v>2</v>
      </c>
      <c r="D32" s="201">
        <f t="shared" si="1"/>
        <v>42767</v>
      </c>
      <c r="E32" s="162">
        <f t="shared" si="2"/>
        <v>2017</v>
      </c>
      <c r="F32" s="199">
        <f t="shared" si="3"/>
        <v>5</v>
      </c>
      <c r="I32" s="200"/>
    </row>
    <row r="33" spans="1:9" x14ac:dyDescent="0.25">
      <c r="A33" s="197">
        <v>42769</v>
      </c>
      <c r="B33" s="165">
        <v>2088</v>
      </c>
      <c r="C33" s="162">
        <f t="shared" si="0"/>
        <v>3</v>
      </c>
      <c r="D33" s="201">
        <f t="shared" si="1"/>
        <v>42767</v>
      </c>
      <c r="E33" s="162">
        <f t="shared" si="2"/>
        <v>2017</v>
      </c>
      <c r="F33" s="199">
        <f t="shared" si="3"/>
        <v>6</v>
      </c>
      <c r="I33" s="200"/>
    </row>
    <row r="34" spans="1:9" x14ac:dyDescent="0.25">
      <c r="A34" s="197">
        <v>42770</v>
      </c>
      <c r="B34" s="165">
        <v>37695</v>
      </c>
      <c r="C34" s="162">
        <f t="shared" si="0"/>
        <v>4</v>
      </c>
      <c r="D34" s="201">
        <f t="shared" si="1"/>
        <v>42767</v>
      </c>
      <c r="E34" s="162">
        <f t="shared" si="2"/>
        <v>2017</v>
      </c>
      <c r="F34" s="199">
        <f t="shared" si="3"/>
        <v>7</v>
      </c>
      <c r="I34" s="200"/>
    </row>
    <row r="35" spans="1:9" x14ac:dyDescent="0.25">
      <c r="A35" s="197">
        <v>42771</v>
      </c>
      <c r="B35" s="165">
        <v>7723</v>
      </c>
      <c r="C35" s="162">
        <f t="shared" si="0"/>
        <v>5</v>
      </c>
      <c r="D35" s="201">
        <f t="shared" si="1"/>
        <v>42767</v>
      </c>
      <c r="E35" s="162">
        <f t="shared" si="2"/>
        <v>2017</v>
      </c>
      <c r="F35" s="199">
        <f t="shared" si="3"/>
        <v>1</v>
      </c>
      <c r="I35" s="200"/>
    </row>
    <row r="36" spans="1:9" x14ac:dyDescent="0.25">
      <c r="A36" s="197">
        <v>42772</v>
      </c>
      <c r="B36" s="165">
        <v>21550</v>
      </c>
      <c r="C36" s="162">
        <f t="shared" si="0"/>
        <v>6</v>
      </c>
      <c r="D36" s="201">
        <f t="shared" si="1"/>
        <v>42767</v>
      </c>
      <c r="E36" s="162">
        <f t="shared" si="2"/>
        <v>2017</v>
      </c>
      <c r="F36" s="199">
        <f t="shared" si="3"/>
        <v>2</v>
      </c>
      <c r="I36" s="200"/>
    </row>
    <row r="37" spans="1:9" x14ac:dyDescent="0.25">
      <c r="A37" s="197">
        <v>42773</v>
      </c>
      <c r="B37" s="165">
        <v>20629</v>
      </c>
      <c r="C37" s="162">
        <f t="shared" si="0"/>
        <v>7</v>
      </c>
      <c r="D37" s="201">
        <f t="shared" si="1"/>
        <v>42767</v>
      </c>
      <c r="E37" s="162">
        <f t="shared" si="2"/>
        <v>2017</v>
      </c>
      <c r="F37" s="199">
        <f t="shared" si="3"/>
        <v>3</v>
      </c>
      <c r="I37" s="200"/>
    </row>
    <row r="38" spans="1:9" x14ac:dyDescent="0.25">
      <c r="A38" s="197">
        <v>42774</v>
      </c>
      <c r="B38" s="165">
        <v>11813</v>
      </c>
      <c r="C38" s="162">
        <f t="shared" si="0"/>
        <v>8</v>
      </c>
      <c r="D38" s="201">
        <f t="shared" si="1"/>
        <v>42767</v>
      </c>
      <c r="E38" s="162">
        <f t="shared" si="2"/>
        <v>2017</v>
      </c>
      <c r="F38" s="199">
        <f t="shared" si="3"/>
        <v>4</v>
      </c>
      <c r="I38" s="200"/>
    </row>
    <row r="39" spans="1:9" x14ac:dyDescent="0.25">
      <c r="A39" s="197">
        <v>42775</v>
      </c>
      <c r="B39" s="165">
        <v>5960</v>
      </c>
      <c r="C39" s="162">
        <f t="shared" si="0"/>
        <v>9</v>
      </c>
      <c r="D39" s="201">
        <f t="shared" si="1"/>
        <v>42767</v>
      </c>
      <c r="E39" s="162">
        <f t="shared" si="2"/>
        <v>2017</v>
      </c>
      <c r="F39" s="199">
        <f t="shared" si="3"/>
        <v>5</v>
      </c>
      <c r="I39" s="200"/>
    </row>
    <row r="40" spans="1:9" x14ac:dyDescent="0.25">
      <c r="A40" s="197">
        <v>42776</v>
      </c>
      <c r="B40" s="165">
        <v>22628</v>
      </c>
      <c r="C40" s="162">
        <f t="shared" si="0"/>
        <v>10</v>
      </c>
      <c r="D40" s="201">
        <f t="shared" si="1"/>
        <v>42767</v>
      </c>
      <c r="E40" s="162">
        <f t="shared" si="2"/>
        <v>2017</v>
      </c>
      <c r="F40" s="199">
        <f t="shared" si="3"/>
        <v>6</v>
      </c>
      <c r="I40" s="200"/>
    </row>
    <row r="41" spans="1:9" x14ac:dyDescent="0.25">
      <c r="A41" s="197">
        <v>42777</v>
      </c>
      <c r="B41" s="165">
        <v>24234</v>
      </c>
      <c r="C41" s="162">
        <f t="shared" si="0"/>
        <v>11</v>
      </c>
      <c r="D41" s="201">
        <f t="shared" si="1"/>
        <v>42767</v>
      </c>
      <c r="E41" s="162">
        <f t="shared" si="2"/>
        <v>2017</v>
      </c>
      <c r="F41" s="199">
        <f t="shared" si="3"/>
        <v>7</v>
      </c>
      <c r="I41" s="200"/>
    </row>
    <row r="42" spans="1:9" x14ac:dyDescent="0.25">
      <c r="A42" s="197">
        <v>42778</v>
      </c>
      <c r="B42" s="165">
        <v>21580</v>
      </c>
      <c r="C42" s="162">
        <f t="shared" si="0"/>
        <v>12</v>
      </c>
      <c r="D42" s="201">
        <f t="shared" si="1"/>
        <v>42767</v>
      </c>
      <c r="E42" s="162">
        <f t="shared" si="2"/>
        <v>2017</v>
      </c>
      <c r="F42" s="199">
        <f t="shared" si="3"/>
        <v>1</v>
      </c>
      <c r="I42" s="200"/>
    </row>
    <row r="43" spans="1:9" x14ac:dyDescent="0.25">
      <c r="A43" s="197">
        <v>42779</v>
      </c>
      <c r="B43" s="165">
        <v>8064</v>
      </c>
      <c r="C43" s="162">
        <f t="shared" si="0"/>
        <v>13</v>
      </c>
      <c r="D43" s="201">
        <f t="shared" si="1"/>
        <v>42767</v>
      </c>
      <c r="E43" s="162">
        <f t="shared" si="2"/>
        <v>2017</v>
      </c>
      <c r="F43" s="199">
        <f t="shared" si="3"/>
        <v>2</v>
      </c>
      <c r="I43" s="200"/>
    </row>
    <row r="44" spans="1:9" x14ac:dyDescent="0.25">
      <c r="A44" s="197">
        <v>42780</v>
      </c>
      <c r="B44" s="165">
        <v>24462</v>
      </c>
      <c r="C44" s="162">
        <f t="shared" si="0"/>
        <v>14</v>
      </c>
      <c r="D44" s="201">
        <f t="shared" si="1"/>
        <v>42767</v>
      </c>
      <c r="E44" s="162">
        <f t="shared" si="2"/>
        <v>2017</v>
      </c>
      <c r="F44" s="199">
        <f t="shared" si="3"/>
        <v>3</v>
      </c>
      <c r="I44" s="200"/>
    </row>
    <row r="45" spans="1:9" x14ac:dyDescent="0.25">
      <c r="A45" s="197">
        <v>42781</v>
      </c>
      <c r="B45" s="165">
        <v>1651</v>
      </c>
      <c r="C45" s="162">
        <f t="shared" si="0"/>
        <v>15</v>
      </c>
      <c r="D45" s="201">
        <f t="shared" si="1"/>
        <v>42767</v>
      </c>
      <c r="E45" s="162">
        <f t="shared" si="2"/>
        <v>2017</v>
      </c>
      <c r="F45" s="199">
        <f t="shared" si="3"/>
        <v>4</v>
      </c>
      <c r="I45" s="200"/>
    </row>
    <row r="46" spans="1:9" x14ac:dyDescent="0.25">
      <c r="A46" s="197">
        <v>42782</v>
      </c>
      <c r="B46" s="165">
        <v>23735</v>
      </c>
      <c r="C46" s="162">
        <f t="shared" si="0"/>
        <v>16</v>
      </c>
      <c r="D46" s="201">
        <f t="shared" si="1"/>
        <v>42767</v>
      </c>
      <c r="E46" s="162">
        <f t="shared" si="2"/>
        <v>2017</v>
      </c>
      <c r="F46" s="199">
        <f t="shared" si="3"/>
        <v>5</v>
      </c>
      <c r="I46" s="200"/>
    </row>
    <row r="47" spans="1:9" x14ac:dyDescent="0.25">
      <c r="A47" s="197">
        <v>42783</v>
      </c>
      <c r="B47" s="165">
        <v>33806</v>
      </c>
      <c r="C47" s="162">
        <f t="shared" si="0"/>
        <v>17</v>
      </c>
      <c r="D47" s="201">
        <f t="shared" si="1"/>
        <v>42767</v>
      </c>
      <c r="E47" s="162">
        <f t="shared" si="2"/>
        <v>2017</v>
      </c>
      <c r="F47" s="199">
        <f t="shared" si="3"/>
        <v>6</v>
      </c>
      <c r="I47" s="200"/>
    </row>
    <row r="48" spans="1:9" x14ac:dyDescent="0.25">
      <c r="A48" s="197">
        <v>42784</v>
      </c>
      <c r="B48" s="165">
        <v>16496</v>
      </c>
      <c r="C48" s="162">
        <f t="shared" si="0"/>
        <v>18</v>
      </c>
      <c r="D48" s="201">
        <f t="shared" si="1"/>
        <v>42767</v>
      </c>
      <c r="E48" s="162">
        <f t="shared" si="2"/>
        <v>2017</v>
      </c>
      <c r="F48" s="199">
        <f t="shared" si="3"/>
        <v>7</v>
      </c>
      <c r="I48" s="200"/>
    </row>
    <row r="49" spans="1:9" x14ac:dyDescent="0.25">
      <c r="A49" s="197">
        <v>42785</v>
      </c>
      <c r="B49" s="165">
        <v>30001</v>
      </c>
      <c r="C49" s="162">
        <f t="shared" si="0"/>
        <v>19</v>
      </c>
      <c r="D49" s="201">
        <f t="shared" si="1"/>
        <v>42767</v>
      </c>
      <c r="E49" s="162">
        <f t="shared" si="2"/>
        <v>2017</v>
      </c>
      <c r="F49" s="199">
        <f t="shared" si="3"/>
        <v>1</v>
      </c>
      <c r="I49" s="200"/>
    </row>
    <row r="50" spans="1:9" x14ac:dyDescent="0.25">
      <c r="A50" s="197">
        <v>42786</v>
      </c>
      <c r="B50" s="165">
        <v>36371</v>
      </c>
      <c r="C50" s="162">
        <f t="shared" si="0"/>
        <v>20</v>
      </c>
      <c r="D50" s="201">
        <f t="shared" si="1"/>
        <v>42767</v>
      </c>
      <c r="E50" s="162">
        <f t="shared" si="2"/>
        <v>2017</v>
      </c>
      <c r="F50" s="199">
        <f t="shared" si="3"/>
        <v>2</v>
      </c>
      <c r="I50" s="200"/>
    </row>
    <row r="51" spans="1:9" x14ac:dyDescent="0.25">
      <c r="A51" s="197">
        <v>42787</v>
      </c>
      <c r="B51" s="165">
        <v>16037</v>
      </c>
      <c r="C51" s="162">
        <f t="shared" si="0"/>
        <v>21</v>
      </c>
      <c r="D51" s="201">
        <f t="shared" si="1"/>
        <v>42767</v>
      </c>
      <c r="E51" s="162">
        <f t="shared" si="2"/>
        <v>2017</v>
      </c>
      <c r="F51" s="199">
        <f t="shared" si="3"/>
        <v>3</v>
      </c>
      <c r="I51" s="200"/>
    </row>
    <row r="52" spans="1:9" x14ac:dyDescent="0.25">
      <c r="A52" s="197">
        <v>42788</v>
      </c>
      <c r="B52" s="165">
        <v>7564</v>
      </c>
      <c r="C52" s="162">
        <f t="shared" si="0"/>
        <v>22</v>
      </c>
      <c r="D52" s="201">
        <f t="shared" si="1"/>
        <v>42767</v>
      </c>
      <c r="E52" s="162">
        <f t="shared" si="2"/>
        <v>2017</v>
      </c>
      <c r="F52" s="199">
        <f t="shared" si="3"/>
        <v>4</v>
      </c>
      <c r="I52" s="200"/>
    </row>
    <row r="53" spans="1:9" x14ac:dyDescent="0.25">
      <c r="A53" s="197">
        <v>42789</v>
      </c>
      <c r="B53" s="165">
        <v>21727</v>
      </c>
      <c r="C53" s="162">
        <f t="shared" si="0"/>
        <v>23</v>
      </c>
      <c r="D53" s="201">
        <f t="shared" si="1"/>
        <v>42767</v>
      </c>
      <c r="E53" s="162">
        <f t="shared" si="2"/>
        <v>2017</v>
      </c>
      <c r="F53" s="199">
        <f t="shared" si="3"/>
        <v>5</v>
      </c>
      <c r="I53" s="200"/>
    </row>
    <row r="54" spans="1:9" x14ac:dyDescent="0.25">
      <c r="A54" s="197">
        <v>42790</v>
      </c>
      <c r="B54" s="165">
        <v>14780</v>
      </c>
      <c r="C54" s="162">
        <f t="shared" si="0"/>
        <v>24</v>
      </c>
      <c r="D54" s="201">
        <f t="shared" si="1"/>
        <v>42767</v>
      </c>
      <c r="E54" s="162">
        <f t="shared" si="2"/>
        <v>2017</v>
      </c>
      <c r="F54" s="199">
        <f t="shared" si="3"/>
        <v>6</v>
      </c>
      <c r="I54" s="200"/>
    </row>
    <row r="55" spans="1:9" x14ac:dyDescent="0.25">
      <c r="A55" s="197">
        <v>42791</v>
      </c>
      <c r="B55" s="165">
        <v>23873</v>
      </c>
      <c r="C55" s="162">
        <f t="shared" si="0"/>
        <v>25</v>
      </c>
      <c r="D55" s="201">
        <f t="shared" si="1"/>
        <v>42767</v>
      </c>
      <c r="E55" s="162">
        <f t="shared" si="2"/>
        <v>2017</v>
      </c>
      <c r="F55" s="199">
        <f t="shared" si="3"/>
        <v>7</v>
      </c>
      <c r="I55" s="200"/>
    </row>
    <row r="56" spans="1:9" x14ac:dyDescent="0.25">
      <c r="A56" s="197">
        <v>42792</v>
      </c>
      <c r="B56" s="165">
        <v>18539</v>
      </c>
      <c r="C56" s="162">
        <f t="shared" si="0"/>
        <v>26</v>
      </c>
      <c r="D56" s="201">
        <f t="shared" si="1"/>
        <v>42767</v>
      </c>
      <c r="E56" s="162">
        <f t="shared" si="2"/>
        <v>2017</v>
      </c>
      <c r="F56" s="199">
        <f t="shared" si="3"/>
        <v>1</v>
      </c>
      <c r="I56" s="200"/>
    </row>
    <row r="57" spans="1:9" x14ac:dyDescent="0.25">
      <c r="A57" s="197">
        <v>42793</v>
      </c>
      <c r="B57" s="165">
        <v>20186</v>
      </c>
      <c r="C57" s="162">
        <f t="shared" si="0"/>
        <v>27</v>
      </c>
      <c r="D57" s="201">
        <f t="shared" si="1"/>
        <v>42767</v>
      </c>
      <c r="E57" s="162">
        <f t="shared" si="2"/>
        <v>2017</v>
      </c>
      <c r="F57" s="199">
        <f t="shared" si="3"/>
        <v>2</v>
      </c>
      <c r="I57" s="200"/>
    </row>
    <row r="58" spans="1:9" x14ac:dyDescent="0.25">
      <c r="A58" s="197">
        <v>42794</v>
      </c>
      <c r="B58" s="165">
        <v>26433</v>
      </c>
      <c r="C58" s="162">
        <f t="shared" si="0"/>
        <v>28</v>
      </c>
      <c r="D58" s="201">
        <f t="shared" si="1"/>
        <v>42767</v>
      </c>
      <c r="E58" s="162">
        <f t="shared" si="2"/>
        <v>2017</v>
      </c>
      <c r="F58" s="199">
        <f t="shared" si="3"/>
        <v>3</v>
      </c>
      <c r="I58" s="200"/>
    </row>
    <row r="59" spans="1:9" x14ac:dyDescent="0.25">
      <c r="A59" s="197">
        <v>42795</v>
      </c>
      <c r="B59" s="165">
        <v>2326</v>
      </c>
      <c r="C59" s="162">
        <f t="shared" si="0"/>
        <v>1</v>
      </c>
      <c r="D59" s="201">
        <f t="shared" si="1"/>
        <v>42795</v>
      </c>
      <c r="E59" s="162">
        <f t="shared" si="2"/>
        <v>2017</v>
      </c>
      <c r="F59" s="199">
        <f t="shared" si="3"/>
        <v>4</v>
      </c>
      <c r="I59" s="200"/>
    </row>
    <row r="60" spans="1:9" x14ac:dyDescent="0.25">
      <c r="A60" s="197">
        <v>42796</v>
      </c>
      <c r="B60" s="165">
        <v>7393</v>
      </c>
      <c r="C60" s="162">
        <f t="shared" si="0"/>
        <v>2</v>
      </c>
      <c r="D60" s="201">
        <f t="shared" si="1"/>
        <v>42795</v>
      </c>
      <c r="E60" s="162">
        <f t="shared" si="2"/>
        <v>2017</v>
      </c>
      <c r="F60" s="199">
        <f t="shared" si="3"/>
        <v>5</v>
      </c>
      <c r="I60" s="200"/>
    </row>
    <row r="61" spans="1:9" x14ac:dyDescent="0.25">
      <c r="A61" s="197">
        <v>42797</v>
      </c>
      <c r="B61" s="165">
        <v>17457</v>
      </c>
      <c r="C61" s="162">
        <f t="shared" si="0"/>
        <v>3</v>
      </c>
      <c r="D61" s="201">
        <f t="shared" si="1"/>
        <v>42795</v>
      </c>
      <c r="E61" s="162">
        <f t="shared" si="2"/>
        <v>2017</v>
      </c>
      <c r="F61" s="199">
        <f t="shared" si="3"/>
        <v>6</v>
      </c>
      <c r="I61" s="200"/>
    </row>
    <row r="62" spans="1:9" x14ac:dyDescent="0.25">
      <c r="A62" s="197">
        <v>42798</v>
      </c>
      <c r="B62" s="165">
        <v>16498</v>
      </c>
      <c r="C62" s="162">
        <f t="shared" si="0"/>
        <v>4</v>
      </c>
      <c r="D62" s="201">
        <f t="shared" si="1"/>
        <v>42795</v>
      </c>
      <c r="E62" s="162">
        <f t="shared" si="2"/>
        <v>2017</v>
      </c>
      <c r="F62" s="199">
        <f t="shared" si="3"/>
        <v>7</v>
      </c>
      <c r="I62" s="200"/>
    </row>
    <row r="63" spans="1:9" x14ac:dyDescent="0.25">
      <c r="A63" s="197">
        <v>42799</v>
      </c>
      <c r="B63" s="165">
        <v>35212</v>
      </c>
      <c r="C63" s="162">
        <f t="shared" si="0"/>
        <v>5</v>
      </c>
      <c r="D63" s="201">
        <f t="shared" si="1"/>
        <v>42795</v>
      </c>
      <c r="E63" s="162">
        <f t="shared" si="2"/>
        <v>2017</v>
      </c>
      <c r="F63" s="199">
        <f t="shared" si="3"/>
        <v>1</v>
      </c>
      <c r="I63" s="200"/>
    </row>
    <row r="64" spans="1:9" x14ac:dyDescent="0.25">
      <c r="A64" s="197">
        <v>42800</v>
      </c>
      <c r="B64" s="165">
        <v>13760</v>
      </c>
      <c r="C64" s="162">
        <f t="shared" si="0"/>
        <v>6</v>
      </c>
      <c r="D64" s="201">
        <f t="shared" si="1"/>
        <v>42795</v>
      </c>
      <c r="E64" s="162">
        <f t="shared" si="2"/>
        <v>2017</v>
      </c>
      <c r="F64" s="199">
        <f t="shared" si="3"/>
        <v>2</v>
      </c>
      <c r="I64" s="200"/>
    </row>
    <row r="65" spans="1:9" x14ac:dyDescent="0.25">
      <c r="A65" s="197">
        <v>42801</v>
      </c>
      <c r="B65" s="165">
        <v>15566</v>
      </c>
      <c r="C65" s="162">
        <f t="shared" si="0"/>
        <v>7</v>
      </c>
      <c r="D65" s="201">
        <f t="shared" si="1"/>
        <v>42795</v>
      </c>
      <c r="E65" s="162">
        <f t="shared" si="2"/>
        <v>2017</v>
      </c>
      <c r="F65" s="199">
        <f t="shared" si="3"/>
        <v>3</v>
      </c>
      <c r="I65" s="200"/>
    </row>
    <row r="66" spans="1:9" x14ac:dyDescent="0.25">
      <c r="A66" s="197">
        <v>42802</v>
      </c>
      <c r="B66" s="165">
        <v>7055</v>
      </c>
      <c r="C66" s="162">
        <f t="shared" si="0"/>
        <v>8</v>
      </c>
      <c r="D66" s="201">
        <f t="shared" si="1"/>
        <v>42795</v>
      </c>
      <c r="E66" s="162">
        <f t="shared" si="2"/>
        <v>2017</v>
      </c>
      <c r="F66" s="199">
        <f t="shared" si="3"/>
        <v>4</v>
      </c>
      <c r="I66" s="200"/>
    </row>
    <row r="67" spans="1:9" x14ac:dyDescent="0.25">
      <c r="A67" s="197">
        <v>42803</v>
      </c>
      <c r="B67" s="165">
        <v>20512</v>
      </c>
      <c r="C67" s="162">
        <f t="shared" ref="C67:C130" si="4">DAY(A67)</f>
        <v>9</v>
      </c>
      <c r="D67" s="201">
        <f t="shared" ref="D67:D130" si="5">DATE(YEAR(A67),MONTH(A67),1)</f>
        <v>42795</v>
      </c>
      <c r="E67" s="162">
        <f t="shared" ref="E67:E130" si="6">YEAR(A67)</f>
        <v>2017</v>
      </c>
      <c r="F67" s="199">
        <f t="shared" ref="F67:F130" si="7">WEEKDAY(A67)</f>
        <v>5</v>
      </c>
      <c r="I67" s="200"/>
    </row>
    <row r="68" spans="1:9" x14ac:dyDescent="0.25">
      <c r="A68" s="197">
        <v>42804</v>
      </c>
      <c r="B68" s="165">
        <v>30892</v>
      </c>
      <c r="C68" s="162">
        <f t="shared" si="4"/>
        <v>10</v>
      </c>
      <c r="D68" s="201">
        <f t="shared" si="5"/>
        <v>42795</v>
      </c>
      <c r="E68" s="162">
        <f t="shared" si="6"/>
        <v>2017</v>
      </c>
      <c r="F68" s="199">
        <f t="shared" si="7"/>
        <v>6</v>
      </c>
      <c r="I68" s="200"/>
    </row>
    <row r="69" spans="1:9" x14ac:dyDescent="0.25">
      <c r="A69" s="197">
        <v>42805</v>
      </c>
      <c r="B69" s="165">
        <v>11961</v>
      </c>
      <c r="C69" s="162">
        <f t="shared" si="4"/>
        <v>11</v>
      </c>
      <c r="D69" s="201">
        <f t="shared" si="5"/>
        <v>42795</v>
      </c>
      <c r="E69" s="162">
        <f t="shared" si="6"/>
        <v>2017</v>
      </c>
      <c r="F69" s="199">
        <f t="shared" si="7"/>
        <v>7</v>
      </c>
      <c r="I69" s="200"/>
    </row>
    <row r="70" spans="1:9" x14ac:dyDescent="0.25">
      <c r="A70" s="197">
        <v>42806</v>
      </c>
      <c r="B70" s="165">
        <v>18014</v>
      </c>
      <c r="C70" s="162">
        <f t="shared" si="4"/>
        <v>12</v>
      </c>
      <c r="D70" s="201">
        <f t="shared" si="5"/>
        <v>42795</v>
      </c>
      <c r="E70" s="162">
        <f t="shared" si="6"/>
        <v>2017</v>
      </c>
      <c r="F70" s="199">
        <f t="shared" si="7"/>
        <v>1</v>
      </c>
      <c r="I70" s="200"/>
    </row>
    <row r="71" spans="1:9" x14ac:dyDescent="0.25">
      <c r="A71" s="197">
        <v>42807</v>
      </c>
      <c r="B71" s="165">
        <v>20050</v>
      </c>
      <c r="C71" s="162">
        <f t="shared" si="4"/>
        <v>13</v>
      </c>
      <c r="D71" s="201">
        <f t="shared" si="5"/>
        <v>42795</v>
      </c>
      <c r="E71" s="162">
        <f t="shared" si="6"/>
        <v>2017</v>
      </c>
      <c r="F71" s="199">
        <f t="shared" si="7"/>
        <v>2</v>
      </c>
      <c r="I71" s="200"/>
    </row>
    <row r="72" spans="1:9" x14ac:dyDescent="0.25">
      <c r="A72" s="197">
        <v>42808</v>
      </c>
      <c r="B72" s="165">
        <v>17651</v>
      </c>
      <c r="C72" s="162">
        <f t="shared" si="4"/>
        <v>14</v>
      </c>
      <c r="D72" s="201">
        <f t="shared" si="5"/>
        <v>42795</v>
      </c>
      <c r="E72" s="162">
        <f t="shared" si="6"/>
        <v>2017</v>
      </c>
      <c r="F72" s="199">
        <f t="shared" si="7"/>
        <v>3</v>
      </c>
      <c r="I72" s="200"/>
    </row>
    <row r="73" spans="1:9" x14ac:dyDescent="0.25">
      <c r="A73" s="197">
        <v>42809</v>
      </c>
      <c r="B73" s="165">
        <v>6549</v>
      </c>
      <c r="C73" s="162">
        <f t="shared" si="4"/>
        <v>15</v>
      </c>
      <c r="D73" s="201">
        <f t="shared" si="5"/>
        <v>42795</v>
      </c>
      <c r="E73" s="162">
        <f t="shared" si="6"/>
        <v>2017</v>
      </c>
      <c r="F73" s="199">
        <f t="shared" si="7"/>
        <v>4</v>
      </c>
      <c r="I73" s="200"/>
    </row>
    <row r="74" spans="1:9" x14ac:dyDescent="0.25">
      <c r="A74" s="197">
        <v>42810</v>
      </c>
      <c r="B74" s="165">
        <v>11397</v>
      </c>
      <c r="C74" s="162">
        <f t="shared" si="4"/>
        <v>16</v>
      </c>
      <c r="D74" s="201">
        <f t="shared" si="5"/>
        <v>42795</v>
      </c>
      <c r="E74" s="162">
        <f t="shared" si="6"/>
        <v>2017</v>
      </c>
      <c r="F74" s="199">
        <f t="shared" si="7"/>
        <v>5</v>
      </c>
      <c r="I74" s="200"/>
    </row>
    <row r="75" spans="1:9" x14ac:dyDescent="0.25">
      <c r="A75" s="197">
        <v>42811</v>
      </c>
      <c r="B75" s="165">
        <v>29035</v>
      </c>
      <c r="C75" s="162">
        <f t="shared" si="4"/>
        <v>17</v>
      </c>
      <c r="D75" s="201">
        <f t="shared" si="5"/>
        <v>42795</v>
      </c>
      <c r="E75" s="162">
        <f t="shared" si="6"/>
        <v>2017</v>
      </c>
      <c r="F75" s="199">
        <f t="shared" si="7"/>
        <v>6</v>
      </c>
      <c r="I75" s="200"/>
    </row>
    <row r="76" spans="1:9" x14ac:dyDescent="0.25">
      <c r="A76" s="197">
        <v>42812</v>
      </c>
      <c r="B76" s="165">
        <v>34644</v>
      </c>
      <c r="C76" s="162">
        <f t="shared" si="4"/>
        <v>18</v>
      </c>
      <c r="D76" s="201">
        <f t="shared" si="5"/>
        <v>42795</v>
      </c>
      <c r="E76" s="162">
        <f t="shared" si="6"/>
        <v>2017</v>
      </c>
      <c r="F76" s="199">
        <f t="shared" si="7"/>
        <v>7</v>
      </c>
      <c r="I76" s="200"/>
    </row>
    <row r="77" spans="1:9" x14ac:dyDescent="0.25">
      <c r="A77" s="197">
        <v>42813</v>
      </c>
      <c r="B77" s="165">
        <v>13179</v>
      </c>
      <c r="C77" s="162">
        <f t="shared" si="4"/>
        <v>19</v>
      </c>
      <c r="D77" s="201">
        <f t="shared" si="5"/>
        <v>42795</v>
      </c>
      <c r="E77" s="162">
        <f t="shared" si="6"/>
        <v>2017</v>
      </c>
      <c r="F77" s="199">
        <f t="shared" si="7"/>
        <v>1</v>
      </c>
      <c r="I77" s="200"/>
    </row>
    <row r="78" spans="1:9" x14ac:dyDescent="0.25">
      <c r="A78" s="197">
        <v>42814</v>
      </c>
      <c r="B78" s="165">
        <v>34374</v>
      </c>
      <c r="C78" s="162">
        <f t="shared" si="4"/>
        <v>20</v>
      </c>
      <c r="D78" s="201">
        <f t="shared" si="5"/>
        <v>42795</v>
      </c>
      <c r="E78" s="162">
        <f t="shared" si="6"/>
        <v>2017</v>
      </c>
      <c r="F78" s="199">
        <f t="shared" si="7"/>
        <v>2</v>
      </c>
      <c r="I78" s="200"/>
    </row>
    <row r="79" spans="1:9" x14ac:dyDescent="0.25">
      <c r="A79" s="197">
        <v>42815</v>
      </c>
      <c r="B79" s="165">
        <v>10149</v>
      </c>
      <c r="C79" s="162">
        <f t="shared" si="4"/>
        <v>21</v>
      </c>
      <c r="D79" s="201">
        <f t="shared" si="5"/>
        <v>42795</v>
      </c>
      <c r="E79" s="162">
        <f t="shared" si="6"/>
        <v>2017</v>
      </c>
      <c r="F79" s="199">
        <f t="shared" si="7"/>
        <v>3</v>
      </c>
      <c r="I79" s="200"/>
    </row>
    <row r="80" spans="1:9" x14ac:dyDescent="0.25">
      <c r="A80" s="197">
        <v>42816</v>
      </c>
      <c r="B80" s="165">
        <v>4783</v>
      </c>
      <c r="C80" s="162">
        <f t="shared" si="4"/>
        <v>22</v>
      </c>
      <c r="D80" s="201">
        <f t="shared" si="5"/>
        <v>42795</v>
      </c>
      <c r="E80" s="162">
        <f t="shared" si="6"/>
        <v>2017</v>
      </c>
      <c r="F80" s="199">
        <f t="shared" si="7"/>
        <v>4</v>
      </c>
      <c r="I80" s="200"/>
    </row>
    <row r="81" spans="1:9" x14ac:dyDescent="0.25">
      <c r="A81" s="197">
        <v>42817</v>
      </c>
      <c r="B81" s="165">
        <v>22540</v>
      </c>
      <c r="C81" s="162">
        <f t="shared" si="4"/>
        <v>23</v>
      </c>
      <c r="D81" s="201">
        <f t="shared" si="5"/>
        <v>42795</v>
      </c>
      <c r="E81" s="162">
        <f t="shared" si="6"/>
        <v>2017</v>
      </c>
      <c r="F81" s="199">
        <f t="shared" si="7"/>
        <v>5</v>
      </c>
      <c r="I81" s="200"/>
    </row>
    <row r="82" spans="1:9" x14ac:dyDescent="0.25">
      <c r="A82" s="197">
        <v>42818</v>
      </c>
      <c r="B82" s="165">
        <v>5437</v>
      </c>
      <c r="C82" s="162">
        <f t="shared" si="4"/>
        <v>24</v>
      </c>
      <c r="D82" s="201">
        <f t="shared" si="5"/>
        <v>42795</v>
      </c>
      <c r="E82" s="162">
        <f t="shared" si="6"/>
        <v>2017</v>
      </c>
      <c r="F82" s="199">
        <f t="shared" si="7"/>
        <v>6</v>
      </c>
      <c r="I82" s="200"/>
    </row>
    <row r="83" spans="1:9" x14ac:dyDescent="0.25">
      <c r="A83" s="197">
        <v>42819</v>
      </c>
      <c r="B83" s="165">
        <v>5495</v>
      </c>
      <c r="C83" s="162">
        <f t="shared" si="4"/>
        <v>25</v>
      </c>
      <c r="D83" s="201">
        <f t="shared" si="5"/>
        <v>42795</v>
      </c>
      <c r="E83" s="162">
        <f t="shared" si="6"/>
        <v>2017</v>
      </c>
      <c r="F83" s="199">
        <f t="shared" si="7"/>
        <v>7</v>
      </c>
      <c r="I83" s="200"/>
    </row>
    <row r="84" spans="1:9" x14ac:dyDescent="0.25">
      <c r="A84" s="197">
        <v>42820</v>
      </c>
      <c r="B84" s="165">
        <v>7588</v>
      </c>
      <c r="C84" s="162">
        <f t="shared" si="4"/>
        <v>26</v>
      </c>
      <c r="D84" s="201">
        <f t="shared" si="5"/>
        <v>42795</v>
      </c>
      <c r="E84" s="162">
        <f t="shared" si="6"/>
        <v>2017</v>
      </c>
      <c r="F84" s="199">
        <f t="shared" si="7"/>
        <v>1</v>
      </c>
      <c r="I84" s="200"/>
    </row>
    <row r="85" spans="1:9" x14ac:dyDescent="0.25">
      <c r="A85" s="197">
        <v>42821</v>
      </c>
      <c r="B85" s="165">
        <v>9097</v>
      </c>
      <c r="C85" s="162">
        <f t="shared" si="4"/>
        <v>27</v>
      </c>
      <c r="D85" s="201">
        <f t="shared" si="5"/>
        <v>42795</v>
      </c>
      <c r="E85" s="162">
        <f t="shared" si="6"/>
        <v>2017</v>
      </c>
      <c r="F85" s="199">
        <f t="shared" si="7"/>
        <v>2</v>
      </c>
      <c r="I85" s="200"/>
    </row>
    <row r="86" spans="1:9" x14ac:dyDescent="0.25">
      <c r="A86" s="197">
        <v>42822</v>
      </c>
      <c r="B86" s="165">
        <v>22207</v>
      </c>
      <c r="C86" s="162">
        <f t="shared" si="4"/>
        <v>28</v>
      </c>
      <c r="D86" s="201">
        <f t="shared" si="5"/>
        <v>42795</v>
      </c>
      <c r="E86" s="162">
        <f t="shared" si="6"/>
        <v>2017</v>
      </c>
      <c r="F86" s="199">
        <f t="shared" si="7"/>
        <v>3</v>
      </c>
      <c r="I86" s="200"/>
    </row>
    <row r="87" spans="1:9" x14ac:dyDescent="0.25">
      <c r="A87" s="197">
        <v>42823</v>
      </c>
      <c r="B87" s="165">
        <v>6632</v>
      </c>
      <c r="C87" s="162">
        <f t="shared" si="4"/>
        <v>29</v>
      </c>
      <c r="D87" s="201">
        <f t="shared" si="5"/>
        <v>42795</v>
      </c>
      <c r="E87" s="162">
        <f t="shared" si="6"/>
        <v>2017</v>
      </c>
      <c r="F87" s="199">
        <f t="shared" si="7"/>
        <v>4</v>
      </c>
      <c r="I87" s="200"/>
    </row>
    <row r="88" spans="1:9" x14ac:dyDescent="0.25">
      <c r="A88" s="197">
        <v>42824</v>
      </c>
      <c r="B88" s="165">
        <v>27362</v>
      </c>
      <c r="C88" s="162">
        <f t="shared" si="4"/>
        <v>30</v>
      </c>
      <c r="D88" s="201">
        <f t="shared" si="5"/>
        <v>42795</v>
      </c>
      <c r="E88" s="162">
        <f t="shared" si="6"/>
        <v>2017</v>
      </c>
      <c r="F88" s="199">
        <f t="shared" si="7"/>
        <v>5</v>
      </c>
      <c r="I88" s="200"/>
    </row>
    <row r="89" spans="1:9" x14ac:dyDescent="0.25">
      <c r="A89" s="197">
        <v>42825</v>
      </c>
      <c r="B89" s="165">
        <v>16809</v>
      </c>
      <c r="C89" s="162">
        <f t="shared" si="4"/>
        <v>31</v>
      </c>
      <c r="D89" s="201">
        <f t="shared" si="5"/>
        <v>42795</v>
      </c>
      <c r="E89" s="162">
        <f t="shared" si="6"/>
        <v>2017</v>
      </c>
      <c r="F89" s="199">
        <f t="shared" si="7"/>
        <v>6</v>
      </c>
      <c r="I89" s="200"/>
    </row>
    <row r="90" spans="1:9" x14ac:dyDescent="0.25">
      <c r="A90" s="197">
        <v>42826</v>
      </c>
      <c r="B90" s="165">
        <v>24212</v>
      </c>
      <c r="C90" s="162">
        <f t="shared" si="4"/>
        <v>1</v>
      </c>
      <c r="D90" s="201">
        <f t="shared" si="5"/>
        <v>42826</v>
      </c>
      <c r="E90" s="162">
        <f t="shared" si="6"/>
        <v>2017</v>
      </c>
      <c r="F90" s="199">
        <f t="shared" si="7"/>
        <v>7</v>
      </c>
      <c r="I90" s="200"/>
    </row>
    <row r="91" spans="1:9" x14ac:dyDescent="0.25">
      <c r="A91" s="197">
        <v>42827</v>
      </c>
      <c r="B91" s="165">
        <v>14041</v>
      </c>
      <c r="C91" s="162">
        <f t="shared" si="4"/>
        <v>2</v>
      </c>
      <c r="D91" s="201">
        <f t="shared" si="5"/>
        <v>42826</v>
      </c>
      <c r="E91" s="162">
        <f t="shared" si="6"/>
        <v>2017</v>
      </c>
      <c r="F91" s="199">
        <f t="shared" si="7"/>
        <v>1</v>
      </c>
      <c r="I91" s="200"/>
    </row>
    <row r="92" spans="1:9" x14ac:dyDescent="0.25">
      <c r="A92" s="197">
        <v>42828</v>
      </c>
      <c r="B92" s="165">
        <v>15515</v>
      </c>
      <c r="C92" s="162">
        <f t="shared" si="4"/>
        <v>3</v>
      </c>
      <c r="D92" s="201">
        <f t="shared" si="5"/>
        <v>42826</v>
      </c>
      <c r="E92" s="162">
        <f t="shared" si="6"/>
        <v>2017</v>
      </c>
      <c r="F92" s="199">
        <f t="shared" si="7"/>
        <v>2</v>
      </c>
      <c r="I92" s="200"/>
    </row>
    <row r="93" spans="1:9" x14ac:dyDescent="0.25">
      <c r="A93" s="197">
        <v>42829</v>
      </c>
      <c r="B93" s="165">
        <v>19614</v>
      </c>
      <c r="C93" s="162">
        <f t="shared" si="4"/>
        <v>4</v>
      </c>
      <c r="D93" s="201">
        <f t="shared" si="5"/>
        <v>42826</v>
      </c>
      <c r="E93" s="162">
        <f t="shared" si="6"/>
        <v>2017</v>
      </c>
      <c r="F93" s="199">
        <f t="shared" si="7"/>
        <v>3</v>
      </c>
      <c r="I93" s="200"/>
    </row>
    <row r="94" spans="1:9" x14ac:dyDescent="0.25">
      <c r="A94" s="197">
        <v>42830</v>
      </c>
      <c r="B94" s="165">
        <v>16610</v>
      </c>
      <c r="C94" s="162">
        <f t="shared" si="4"/>
        <v>5</v>
      </c>
      <c r="D94" s="201">
        <f t="shared" si="5"/>
        <v>42826</v>
      </c>
      <c r="E94" s="162">
        <f t="shared" si="6"/>
        <v>2017</v>
      </c>
      <c r="F94" s="199">
        <f t="shared" si="7"/>
        <v>4</v>
      </c>
      <c r="I94" s="200"/>
    </row>
    <row r="95" spans="1:9" x14ac:dyDescent="0.25">
      <c r="A95" s="197">
        <v>42831</v>
      </c>
      <c r="B95" s="165">
        <v>38183</v>
      </c>
      <c r="C95" s="162">
        <f t="shared" si="4"/>
        <v>6</v>
      </c>
      <c r="D95" s="201">
        <f t="shared" si="5"/>
        <v>42826</v>
      </c>
      <c r="E95" s="162">
        <f t="shared" si="6"/>
        <v>2017</v>
      </c>
      <c r="F95" s="199">
        <f t="shared" si="7"/>
        <v>5</v>
      </c>
      <c r="I95" s="200"/>
    </row>
    <row r="96" spans="1:9" x14ac:dyDescent="0.25">
      <c r="A96" s="197">
        <v>42832</v>
      </c>
      <c r="B96" s="165">
        <v>34204</v>
      </c>
      <c r="C96" s="162">
        <f t="shared" si="4"/>
        <v>7</v>
      </c>
      <c r="D96" s="201">
        <f t="shared" si="5"/>
        <v>42826</v>
      </c>
      <c r="E96" s="162">
        <f t="shared" si="6"/>
        <v>2017</v>
      </c>
      <c r="F96" s="199">
        <f t="shared" si="7"/>
        <v>6</v>
      </c>
      <c r="I96" s="200"/>
    </row>
    <row r="97" spans="1:9" x14ac:dyDescent="0.25">
      <c r="A97" s="197">
        <v>42833</v>
      </c>
      <c r="B97" s="165">
        <v>21948</v>
      </c>
      <c r="C97" s="162">
        <f t="shared" si="4"/>
        <v>8</v>
      </c>
      <c r="D97" s="201">
        <f t="shared" si="5"/>
        <v>42826</v>
      </c>
      <c r="E97" s="162">
        <f t="shared" si="6"/>
        <v>2017</v>
      </c>
      <c r="F97" s="199">
        <f t="shared" si="7"/>
        <v>7</v>
      </c>
      <c r="I97" s="200"/>
    </row>
    <row r="98" spans="1:9" x14ac:dyDescent="0.25">
      <c r="A98" s="197">
        <v>42834</v>
      </c>
      <c r="B98" s="165">
        <v>28492</v>
      </c>
      <c r="C98" s="162">
        <f t="shared" si="4"/>
        <v>9</v>
      </c>
      <c r="D98" s="201">
        <f t="shared" si="5"/>
        <v>42826</v>
      </c>
      <c r="E98" s="162">
        <f t="shared" si="6"/>
        <v>2017</v>
      </c>
      <c r="F98" s="199">
        <f t="shared" si="7"/>
        <v>1</v>
      </c>
      <c r="I98" s="200"/>
    </row>
    <row r="99" spans="1:9" x14ac:dyDescent="0.25">
      <c r="A99" s="197">
        <v>42835</v>
      </c>
      <c r="B99" s="165">
        <v>22361</v>
      </c>
      <c r="C99" s="162">
        <f t="shared" si="4"/>
        <v>10</v>
      </c>
      <c r="D99" s="201">
        <f t="shared" si="5"/>
        <v>42826</v>
      </c>
      <c r="E99" s="162">
        <f t="shared" si="6"/>
        <v>2017</v>
      </c>
      <c r="F99" s="199">
        <f t="shared" si="7"/>
        <v>2</v>
      </c>
      <c r="I99" s="200"/>
    </row>
    <row r="100" spans="1:9" x14ac:dyDescent="0.25">
      <c r="A100" s="197">
        <v>42836</v>
      </c>
      <c r="B100" s="165">
        <v>23616</v>
      </c>
      <c r="C100" s="162">
        <f t="shared" si="4"/>
        <v>11</v>
      </c>
      <c r="D100" s="201">
        <f t="shared" si="5"/>
        <v>42826</v>
      </c>
      <c r="E100" s="162">
        <f t="shared" si="6"/>
        <v>2017</v>
      </c>
      <c r="F100" s="199">
        <f t="shared" si="7"/>
        <v>3</v>
      </c>
      <c r="I100" s="200"/>
    </row>
    <row r="101" spans="1:9" x14ac:dyDescent="0.25">
      <c r="A101" s="197">
        <v>42837</v>
      </c>
      <c r="B101" s="165">
        <v>26478</v>
      </c>
      <c r="C101" s="162">
        <f t="shared" si="4"/>
        <v>12</v>
      </c>
      <c r="D101" s="201">
        <f t="shared" si="5"/>
        <v>42826</v>
      </c>
      <c r="E101" s="162">
        <f t="shared" si="6"/>
        <v>2017</v>
      </c>
      <c r="F101" s="199">
        <f t="shared" si="7"/>
        <v>4</v>
      </c>
      <c r="I101" s="200"/>
    </row>
    <row r="102" spans="1:9" x14ac:dyDescent="0.25">
      <c r="A102" s="197">
        <v>42838</v>
      </c>
      <c r="B102" s="165">
        <v>4771</v>
      </c>
      <c r="C102" s="162">
        <f t="shared" si="4"/>
        <v>13</v>
      </c>
      <c r="D102" s="201">
        <f t="shared" si="5"/>
        <v>42826</v>
      </c>
      <c r="E102" s="162">
        <f t="shared" si="6"/>
        <v>2017</v>
      </c>
      <c r="F102" s="199">
        <f t="shared" si="7"/>
        <v>5</v>
      </c>
      <c r="I102" s="200"/>
    </row>
    <row r="103" spans="1:9" x14ac:dyDescent="0.25">
      <c r="A103" s="197">
        <v>42839</v>
      </c>
      <c r="B103" s="165">
        <v>9752</v>
      </c>
      <c r="C103" s="162">
        <f t="shared" si="4"/>
        <v>14</v>
      </c>
      <c r="D103" s="201">
        <f t="shared" si="5"/>
        <v>42826</v>
      </c>
      <c r="E103" s="162">
        <f t="shared" si="6"/>
        <v>2017</v>
      </c>
      <c r="F103" s="199">
        <f t="shared" si="7"/>
        <v>6</v>
      </c>
      <c r="I103" s="200"/>
    </row>
    <row r="104" spans="1:9" x14ac:dyDescent="0.25">
      <c r="A104" s="197">
        <v>42840</v>
      </c>
      <c r="B104" s="165">
        <v>12780</v>
      </c>
      <c r="C104" s="162">
        <f t="shared" si="4"/>
        <v>15</v>
      </c>
      <c r="D104" s="201">
        <f t="shared" si="5"/>
        <v>42826</v>
      </c>
      <c r="E104" s="162">
        <f t="shared" si="6"/>
        <v>2017</v>
      </c>
      <c r="F104" s="199">
        <f t="shared" si="7"/>
        <v>7</v>
      </c>
      <c r="I104" s="200"/>
    </row>
    <row r="105" spans="1:9" x14ac:dyDescent="0.25">
      <c r="A105" s="197">
        <v>42841</v>
      </c>
      <c r="B105" s="165">
        <v>17087</v>
      </c>
      <c r="C105" s="162">
        <f t="shared" si="4"/>
        <v>16</v>
      </c>
      <c r="D105" s="201">
        <f t="shared" si="5"/>
        <v>42826</v>
      </c>
      <c r="E105" s="162">
        <f t="shared" si="6"/>
        <v>2017</v>
      </c>
      <c r="F105" s="199">
        <f t="shared" si="7"/>
        <v>1</v>
      </c>
      <c r="I105" s="200"/>
    </row>
    <row r="106" spans="1:9" x14ac:dyDescent="0.25">
      <c r="A106" s="197">
        <v>42842</v>
      </c>
      <c r="B106" s="165">
        <v>23071</v>
      </c>
      <c r="C106" s="162">
        <f t="shared" si="4"/>
        <v>17</v>
      </c>
      <c r="D106" s="201">
        <f t="shared" si="5"/>
        <v>42826</v>
      </c>
      <c r="E106" s="162">
        <f t="shared" si="6"/>
        <v>2017</v>
      </c>
      <c r="F106" s="199">
        <f t="shared" si="7"/>
        <v>2</v>
      </c>
      <c r="I106" s="200"/>
    </row>
    <row r="107" spans="1:9" x14ac:dyDescent="0.25">
      <c r="A107" s="197">
        <v>42843</v>
      </c>
      <c r="B107" s="165">
        <v>1583</v>
      </c>
      <c r="C107" s="162">
        <f t="shared" si="4"/>
        <v>18</v>
      </c>
      <c r="D107" s="201">
        <f t="shared" si="5"/>
        <v>42826</v>
      </c>
      <c r="E107" s="162">
        <f t="shared" si="6"/>
        <v>2017</v>
      </c>
      <c r="F107" s="199">
        <f t="shared" si="7"/>
        <v>3</v>
      </c>
      <c r="I107" s="200"/>
    </row>
    <row r="108" spans="1:9" x14ac:dyDescent="0.25">
      <c r="A108" s="197">
        <v>42844</v>
      </c>
      <c r="B108" s="165">
        <v>33023</v>
      </c>
      <c r="C108" s="162">
        <f t="shared" si="4"/>
        <v>19</v>
      </c>
      <c r="D108" s="201">
        <f t="shared" si="5"/>
        <v>42826</v>
      </c>
      <c r="E108" s="162">
        <f t="shared" si="6"/>
        <v>2017</v>
      </c>
      <c r="F108" s="199">
        <f t="shared" si="7"/>
        <v>4</v>
      </c>
      <c r="I108" s="200"/>
    </row>
    <row r="109" spans="1:9" x14ac:dyDescent="0.25">
      <c r="A109" s="197">
        <v>42845</v>
      </c>
      <c r="B109" s="165">
        <v>29366</v>
      </c>
      <c r="C109" s="162">
        <f t="shared" si="4"/>
        <v>20</v>
      </c>
      <c r="D109" s="201">
        <f t="shared" si="5"/>
        <v>42826</v>
      </c>
      <c r="E109" s="162">
        <f t="shared" si="6"/>
        <v>2017</v>
      </c>
      <c r="F109" s="199">
        <f t="shared" si="7"/>
        <v>5</v>
      </c>
      <c r="I109" s="200"/>
    </row>
    <row r="110" spans="1:9" x14ac:dyDescent="0.25">
      <c r="A110" s="197">
        <v>42846</v>
      </c>
      <c r="B110" s="165">
        <v>29466</v>
      </c>
      <c r="C110" s="162">
        <f t="shared" si="4"/>
        <v>21</v>
      </c>
      <c r="D110" s="201">
        <f t="shared" si="5"/>
        <v>42826</v>
      </c>
      <c r="E110" s="162">
        <f t="shared" si="6"/>
        <v>2017</v>
      </c>
      <c r="F110" s="199">
        <f t="shared" si="7"/>
        <v>6</v>
      </c>
      <c r="I110" s="200"/>
    </row>
    <row r="111" spans="1:9" x14ac:dyDescent="0.25">
      <c r="A111" s="197">
        <v>42847</v>
      </c>
      <c r="B111" s="165">
        <v>35689</v>
      </c>
      <c r="C111" s="162">
        <f t="shared" si="4"/>
        <v>22</v>
      </c>
      <c r="D111" s="201">
        <f t="shared" si="5"/>
        <v>42826</v>
      </c>
      <c r="E111" s="162">
        <f t="shared" si="6"/>
        <v>2017</v>
      </c>
      <c r="F111" s="199">
        <f t="shared" si="7"/>
        <v>7</v>
      </c>
      <c r="I111" s="200"/>
    </row>
    <row r="112" spans="1:9" x14ac:dyDescent="0.25">
      <c r="A112" s="197">
        <v>42848</v>
      </c>
      <c r="B112" s="165">
        <v>30579</v>
      </c>
      <c r="C112" s="162">
        <f t="shared" si="4"/>
        <v>23</v>
      </c>
      <c r="D112" s="201">
        <f t="shared" si="5"/>
        <v>42826</v>
      </c>
      <c r="E112" s="162">
        <f t="shared" si="6"/>
        <v>2017</v>
      </c>
      <c r="F112" s="199">
        <f t="shared" si="7"/>
        <v>1</v>
      </c>
      <c r="I112" s="200"/>
    </row>
    <row r="113" spans="1:9" x14ac:dyDescent="0.25">
      <c r="A113" s="197">
        <v>42849</v>
      </c>
      <c r="B113" s="165">
        <v>20797</v>
      </c>
      <c r="C113" s="162">
        <f t="shared" si="4"/>
        <v>24</v>
      </c>
      <c r="D113" s="201">
        <f t="shared" si="5"/>
        <v>42826</v>
      </c>
      <c r="E113" s="162">
        <f t="shared" si="6"/>
        <v>2017</v>
      </c>
      <c r="F113" s="199">
        <f t="shared" si="7"/>
        <v>2</v>
      </c>
      <c r="I113" s="200"/>
    </row>
    <row r="114" spans="1:9" x14ac:dyDescent="0.25">
      <c r="A114" s="197">
        <v>42850</v>
      </c>
      <c r="B114" s="165">
        <v>10678</v>
      </c>
      <c r="C114" s="162">
        <f t="shared" si="4"/>
        <v>25</v>
      </c>
      <c r="D114" s="201">
        <f t="shared" si="5"/>
        <v>42826</v>
      </c>
      <c r="E114" s="162">
        <f t="shared" si="6"/>
        <v>2017</v>
      </c>
      <c r="F114" s="199">
        <f t="shared" si="7"/>
        <v>3</v>
      </c>
      <c r="I114" s="200"/>
    </row>
    <row r="115" spans="1:9" x14ac:dyDescent="0.25">
      <c r="A115" s="197">
        <v>42851</v>
      </c>
      <c r="B115" s="165">
        <v>31594</v>
      </c>
      <c r="C115" s="162">
        <f t="shared" si="4"/>
        <v>26</v>
      </c>
      <c r="D115" s="201">
        <f t="shared" si="5"/>
        <v>42826</v>
      </c>
      <c r="E115" s="162">
        <f t="shared" si="6"/>
        <v>2017</v>
      </c>
      <c r="F115" s="199">
        <f t="shared" si="7"/>
        <v>4</v>
      </c>
      <c r="I115" s="200"/>
    </row>
    <row r="116" spans="1:9" x14ac:dyDescent="0.25">
      <c r="A116" s="197">
        <v>42852</v>
      </c>
      <c r="B116" s="165">
        <v>15432</v>
      </c>
      <c r="C116" s="162">
        <f t="shared" si="4"/>
        <v>27</v>
      </c>
      <c r="D116" s="201">
        <f t="shared" si="5"/>
        <v>42826</v>
      </c>
      <c r="E116" s="162">
        <f t="shared" si="6"/>
        <v>2017</v>
      </c>
      <c r="F116" s="199">
        <f t="shared" si="7"/>
        <v>5</v>
      </c>
      <c r="I116" s="200"/>
    </row>
    <row r="117" spans="1:9" x14ac:dyDescent="0.25">
      <c r="A117" s="197">
        <v>42853</v>
      </c>
      <c r="B117" s="165">
        <v>39567</v>
      </c>
      <c r="C117" s="162">
        <f t="shared" si="4"/>
        <v>28</v>
      </c>
      <c r="D117" s="201">
        <f t="shared" si="5"/>
        <v>42826</v>
      </c>
      <c r="E117" s="162">
        <f t="shared" si="6"/>
        <v>2017</v>
      </c>
      <c r="F117" s="199">
        <f t="shared" si="7"/>
        <v>6</v>
      </c>
      <c r="I117" s="200"/>
    </row>
    <row r="118" spans="1:9" x14ac:dyDescent="0.25">
      <c r="A118" s="197">
        <v>42854</v>
      </c>
      <c r="B118" s="165">
        <v>37611</v>
      </c>
      <c r="C118" s="162">
        <f t="shared" si="4"/>
        <v>29</v>
      </c>
      <c r="D118" s="201">
        <f t="shared" si="5"/>
        <v>42826</v>
      </c>
      <c r="E118" s="162">
        <f t="shared" si="6"/>
        <v>2017</v>
      </c>
      <c r="F118" s="199">
        <f t="shared" si="7"/>
        <v>7</v>
      </c>
      <c r="I118" s="200"/>
    </row>
    <row r="119" spans="1:9" x14ac:dyDescent="0.25">
      <c r="A119" s="197">
        <v>42855</v>
      </c>
      <c r="B119" s="165">
        <v>29210</v>
      </c>
      <c r="C119" s="162">
        <f t="shared" si="4"/>
        <v>30</v>
      </c>
      <c r="D119" s="201">
        <f t="shared" si="5"/>
        <v>42826</v>
      </c>
      <c r="E119" s="162">
        <f t="shared" si="6"/>
        <v>2017</v>
      </c>
      <c r="F119" s="199">
        <f t="shared" si="7"/>
        <v>1</v>
      </c>
      <c r="I119" s="200"/>
    </row>
    <row r="120" spans="1:9" x14ac:dyDescent="0.25">
      <c r="A120" s="197">
        <v>42856</v>
      </c>
      <c r="B120" s="165">
        <v>20333</v>
      </c>
      <c r="C120" s="162">
        <f t="shared" si="4"/>
        <v>1</v>
      </c>
      <c r="D120" s="201">
        <f t="shared" si="5"/>
        <v>42856</v>
      </c>
      <c r="E120" s="162">
        <f t="shared" si="6"/>
        <v>2017</v>
      </c>
      <c r="F120" s="199">
        <f t="shared" si="7"/>
        <v>2</v>
      </c>
      <c r="I120" s="200"/>
    </row>
    <row r="121" spans="1:9" x14ac:dyDescent="0.25">
      <c r="A121" s="197">
        <v>42857</v>
      </c>
      <c r="B121" s="165">
        <v>6756</v>
      </c>
      <c r="C121" s="162">
        <f t="shared" si="4"/>
        <v>2</v>
      </c>
      <c r="D121" s="201">
        <f t="shared" si="5"/>
        <v>42856</v>
      </c>
      <c r="E121" s="162">
        <f t="shared" si="6"/>
        <v>2017</v>
      </c>
      <c r="F121" s="199">
        <f t="shared" si="7"/>
        <v>3</v>
      </c>
      <c r="I121" s="200"/>
    </row>
    <row r="122" spans="1:9" x14ac:dyDescent="0.25">
      <c r="A122" s="197">
        <v>42858</v>
      </c>
      <c r="B122" s="165">
        <v>5892</v>
      </c>
      <c r="C122" s="162">
        <f t="shared" si="4"/>
        <v>3</v>
      </c>
      <c r="D122" s="201">
        <f t="shared" si="5"/>
        <v>42856</v>
      </c>
      <c r="E122" s="162">
        <f t="shared" si="6"/>
        <v>2017</v>
      </c>
      <c r="F122" s="199">
        <f t="shared" si="7"/>
        <v>4</v>
      </c>
      <c r="I122" s="200"/>
    </row>
    <row r="123" spans="1:9" x14ac:dyDescent="0.25">
      <c r="A123" s="197">
        <v>42859</v>
      </c>
      <c r="B123" s="165">
        <v>13474</v>
      </c>
      <c r="C123" s="162">
        <f t="shared" si="4"/>
        <v>4</v>
      </c>
      <c r="D123" s="201">
        <f t="shared" si="5"/>
        <v>42856</v>
      </c>
      <c r="E123" s="162">
        <f t="shared" si="6"/>
        <v>2017</v>
      </c>
      <c r="F123" s="199">
        <f t="shared" si="7"/>
        <v>5</v>
      </c>
      <c r="I123" s="200"/>
    </row>
    <row r="124" spans="1:9" x14ac:dyDescent="0.25">
      <c r="A124" s="197">
        <v>42860</v>
      </c>
      <c r="B124" s="165">
        <v>26467</v>
      </c>
      <c r="C124" s="162">
        <f t="shared" si="4"/>
        <v>5</v>
      </c>
      <c r="D124" s="201">
        <f t="shared" si="5"/>
        <v>42856</v>
      </c>
      <c r="E124" s="162">
        <f t="shared" si="6"/>
        <v>2017</v>
      </c>
      <c r="F124" s="199">
        <f t="shared" si="7"/>
        <v>6</v>
      </c>
      <c r="I124" s="200"/>
    </row>
    <row r="125" spans="1:9" x14ac:dyDescent="0.25">
      <c r="A125" s="197">
        <v>42861</v>
      </c>
      <c r="B125" s="165">
        <v>17858</v>
      </c>
      <c r="C125" s="162">
        <f t="shared" si="4"/>
        <v>6</v>
      </c>
      <c r="D125" s="201">
        <f t="shared" si="5"/>
        <v>42856</v>
      </c>
      <c r="E125" s="162">
        <f t="shared" si="6"/>
        <v>2017</v>
      </c>
      <c r="F125" s="199">
        <f t="shared" si="7"/>
        <v>7</v>
      </c>
      <c r="I125" s="200"/>
    </row>
    <row r="126" spans="1:9" x14ac:dyDescent="0.25">
      <c r="A126" s="197">
        <v>42862</v>
      </c>
      <c r="B126" s="165">
        <v>36684</v>
      </c>
      <c r="C126" s="162">
        <f t="shared" si="4"/>
        <v>7</v>
      </c>
      <c r="D126" s="201">
        <f t="shared" si="5"/>
        <v>42856</v>
      </c>
      <c r="E126" s="162">
        <f t="shared" si="6"/>
        <v>2017</v>
      </c>
      <c r="F126" s="199">
        <f t="shared" si="7"/>
        <v>1</v>
      </c>
      <c r="I126" s="200"/>
    </row>
    <row r="127" spans="1:9" x14ac:dyDescent="0.25">
      <c r="A127" s="197">
        <v>42863</v>
      </c>
      <c r="B127" s="165">
        <v>25585</v>
      </c>
      <c r="C127" s="162">
        <f t="shared" si="4"/>
        <v>8</v>
      </c>
      <c r="D127" s="201">
        <f t="shared" si="5"/>
        <v>42856</v>
      </c>
      <c r="E127" s="162">
        <f t="shared" si="6"/>
        <v>2017</v>
      </c>
      <c r="F127" s="199">
        <f t="shared" si="7"/>
        <v>2</v>
      </c>
      <c r="I127" s="200"/>
    </row>
    <row r="128" spans="1:9" x14ac:dyDescent="0.25">
      <c r="A128" s="197">
        <v>42864</v>
      </c>
      <c r="B128" s="165">
        <v>12410</v>
      </c>
      <c r="C128" s="162">
        <f t="shared" si="4"/>
        <v>9</v>
      </c>
      <c r="D128" s="201">
        <f t="shared" si="5"/>
        <v>42856</v>
      </c>
      <c r="E128" s="162">
        <f t="shared" si="6"/>
        <v>2017</v>
      </c>
      <c r="F128" s="199">
        <f t="shared" si="7"/>
        <v>3</v>
      </c>
      <c r="I128" s="200"/>
    </row>
    <row r="129" spans="1:9" x14ac:dyDescent="0.25">
      <c r="A129" s="197">
        <v>42865</v>
      </c>
      <c r="B129" s="165">
        <v>11790</v>
      </c>
      <c r="C129" s="162">
        <f t="shared" si="4"/>
        <v>10</v>
      </c>
      <c r="D129" s="201">
        <f t="shared" si="5"/>
        <v>42856</v>
      </c>
      <c r="E129" s="162">
        <f t="shared" si="6"/>
        <v>2017</v>
      </c>
      <c r="F129" s="199">
        <f t="shared" si="7"/>
        <v>4</v>
      </c>
      <c r="I129" s="200"/>
    </row>
    <row r="130" spans="1:9" x14ac:dyDescent="0.25">
      <c r="A130" s="197">
        <v>42866</v>
      </c>
      <c r="B130" s="165">
        <v>26960</v>
      </c>
      <c r="C130" s="162">
        <f t="shared" si="4"/>
        <v>11</v>
      </c>
      <c r="D130" s="201">
        <f t="shared" si="5"/>
        <v>42856</v>
      </c>
      <c r="E130" s="162">
        <f t="shared" si="6"/>
        <v>2017</v>
      </c>
      <c r="F130" s="199">
        <f t="shared" si="7"/>
        <v>5</v>
      </c>
      <c r="I130" s="200"/>
    </row>
    <row r="131" spans="1:9" x14ac:dyDescent="0.25">
      <c r="A131" s="197">
        <v>42867</v>
      </c>
      <c r="B131" s="165">
        <v>17201</v>
      </c>
      <c r="C131" s="162">
        <f t="shared" ref="C131:C194" si="8">DAY(A131)</f>
        <v>12</v>
      </c>
      <c r="D131" s="201">
        <f t="shared" ref="D131:D194" si="9">DATE(YEAR(A131),MONTH(A131),1)</f>
        <v>42856</v>
      </c>
      <c r="E131" s="162">
        <f t="shared" ref="E131:E194" si="10">YEAR(A131)</f>
        <v>2017</v>
      </c>
      <c r="F131" s="199">
        <f t="shared" ref="F131:F194" si="11">WEEKDAY(A131)</f>
        <v>6</v>
      </c>
      <c r="I131" s="200"/>
    </row>
    <row r="132" spans="1:9" x14ac:dyDescent="0.25">
      <c r="A132" s="197">
        <v>42868</v>
      </c>
      <c r="B132" s="165">
        <v>31654</v>
      </c>
      <c r="C132" s="162">
        <f t="shared" si="8"/>
        <v>13</v>
      </c>
      <c r="D132" s="201">
        <f t="shared" si="9"/>
        <v>42856</v>
      </c>
      <c r="E132" s="162">
        <f t="shared" si="10"/>
        <v>2017</v>
      </c>
      <c r="F132" s="199">
        <f t="shared" si="11"/>
        <v>7</v>
      </c>
      <c r="I132" s="200"/>
    </row>
    <row r="133" spans="1:9" x14ac:dyDescent="0.25">
      <c r="A133" s="197">
        <v>42869</v>
      </c>
      <c r="B133" s="165">
        <v>27803</v>
      </c>
      <c r="C133" s="162">
        <f t="shared" si="8"/>
        <v>14</v>
      </c>
      <c r="D133" s="201">
        <f t="shared" si="9"/>
        <v>42856</v>
      </c>
      <c r="E133" s="162">
        <f t="shared" si="10"/>
        <v>2017</v>
      </c>
      <c r="F133" s="199">
        <f t="shared" si="11"/>
        <v>1</v>
      </c>
      <c r="I133" s="200"/>
    </row>
    <row r="134" spans="1:9" x14ac:dyDescent="0.25">
      <c r="A134" s="197">
        <v>42870</v>
      </c>
      <c r="B134" s="165">
        <v>5826</v>
      </c>
      <c r="C134" s="162">
        <f t="shared" si="8"/>
        <v>15</v>
      </c>
      <c r="D134" s="201">
        <f t="shared" si="9"/>
        <v>42856</v>
      </c>
      <c r="E134" s="162">
        <f t="shared" si="10"/>
        <v>2017</v>
      </c>
      <c r="F134" s="199">
        <f t="shared" si="11"/>
        <v>2</v>
      </c>
      <c r="I134" s="200"/>
    </row>
    <row r="135" spans="1:9" x14ac:dyDescent="0.25">
      <c r="A135" s="197">
        <v>42871</v>
      </c>
      <c r="B135" s="165">
        <v>7599</v>
      </c>
      <c r="C135" s="162">
        <f t="shared" si="8"/>
        <v>16</v>
      </c>
      <c r="D135" s="201">
        <f t="shared" si="9"/>
        <v>42856</v>
      </c>
      <c r="E135" s="162">
        <f t="shared" si="10"/>
        <v>2017</v>
      </c>
      <c r="F135" s="199">
        <f t="shared" si="11"/>
        <v>3</v>
      </c>
      <c r="I135" s="200"/>
    </row>
    <row r="136" spans="1:9" x14ac:dyDescent="0.25">
      <c r="A136" s="197">
        <v>42872</v>
      </c>
      <c r="B136" s="165">
        <v>20883</v>
      </c>
      <c r="C136" s="162">
        <f t="shared" si="8"/>
        <v>17</v>
      </c>
      <c r="D136" s="201">
        <f t="shared" si="9"/>
        <v>42856</v>
      </c>
      <c r="E136" s="162">
        <f t="shared" si="10"/>
        <v>2017</v>
      </c>
      <c r="F136" s="199">
        <f t="shared" si="11"/>
        <v>4</v>
      </c>
      <c r="I136" s="200"/>
    </row>
    <row r="137" spans="1:9" x14ac:dyDescent="0.25">
      <c r="A137" s="197">
        <v>42873</v>
      </c>
      <c r="B137" s="165">
        <v>31112</v>
      </c>
      <c r="C137" s="162">
        <f t="shared" si="8"/>
        <v>18</v>
      </c>
      <c r="D137" s="201">
        <f t="shared" si="9"/>
        <v>42856</v>
      </c>
      <c r="E137" s="162">
        <f t="shared" si="10"/>
        <v>2017</v>
      </c>
      <c r="F137" s="199">
        <f t="shared" si="11"/>
        <v>5</v>
      </c>
      <c r="I137" s="200"/>
    </row>
    <row r="138" spans="1:9" x14ac:dyDescent="0.25">
      <c r="A138" s="197">
        <v>42874</v>
      </c>
      <c r="B138" s="165">
        <v>31565</v>
      </c>
      <c r="C138" s="162">
        <f t="shared" si="8"/>
        <v>19</v>
      </c>
      <c r="D138" s="201">
        <f t="shared" si="9"/>
        <v>42856</v>
      </c>
      <c r="E138" s="162">
        <f t="shared" si="10"/>
        <v>2017</v>
      </c>
      <c r="F138" s="199">
        <f t="shared" si="11"/>
        <v>6</v>
      </c>
      <c r="I138" s="200"/>
    </row>
    <row r="139" spans="1:9" x14ac:dyDescent="0.25">
      <c r="A139" s="197">
        <v>42875</v>
      </c>
      <c r="B139" s="165">
        <v>12790</v>
      </c>
      <c r="C139" s="162">
        <f t="shared" si="8"/>
        <v>20</v>
      </c>
      <c r="D139" s="201">
        <f t="shared" si="9"/>
        <v>42856</v>
      </c>
      <c r="E139" s="162">
        <f t="shared" si="10"/>
        <v>2017</v>
      </c>
      <c r="F139" s="199">
        <f t="shared" si="11"/>
        <v>7</v>
      </c>
      <c r="I139" s="200"/>
    </row>
    <row r="140" spans="1:9" x14ac:dyDescent="0.25">
      <c r="A140" s="197">
        <v>42876</v>
      </c>
      <c r="B140" s="165">
        <v>19101</v>
      </c>
      <c r="C140" s="162">
        <f t="shared" si="8"/>
        <v>21</v>
      </c>
      <c r="D140" s="201">
        <f t="shared" si="9"/>
        <v>42856</v>
      </c>
      <c r="E140" s="162">
        <f t="shared" si="10"/>
        <v>2017</v>
      </c>
      <c r="F140" s="199">
        <f t="shared" si="11"/>
        <v>1</v>
      </c>
      <c r="I140" s="200"/>
    </row>
    <row r="141" spans="1:9" x14ac:dyDescent="0.25">
      <c r="A141" s="197">
        <v>42877</v>
      </c>
      <c r="B141" s="165">
        <v>33892</v>
      </c>
      <c r="C141" s="162">
        <f t="shared" si="8"/>
        <v>22</v>
      </c>
      <c r="D141" s="201">
        <f t="shared" si="9"/>
        <v>42856</v>
      </c>
      <c r="E141" s="162">
        <f t="shared" si="10"/>
        <v>2017</v>
      </c>
      <c r="F141" s="199">
        <f t="shared" si="11"/>
        <v>2</v>
      </c>
      <c r="I141" s="200"/>
    </row>
    <row r="142" spans="1:9" x14ac:dyDescent="0.25">
      <c r="A142" s="197">
        <v>42878</v>
      </c>
      <c r="B142" s="165">
        <v>19144</v>
      </c>
      <c r="C142" s="162">
        <f t="shared" si="8"/>
        <v>23</v>
      </c>
      <c r="D142" s="201">
        <f t="shared" si="9"/>
        <v>42856</v>
      </c>
      <c r="E142" s="162">
        <f t="shared" si="10"/>
        <v>2017</v>
      </c>
      <c r="F142" s="199">
        <f t="shared" si="11"/>
        <v>3</v>
      </c>
      <c r="I142" s="200"/>
    </row>
    <row r="143" spans="1:9" x14ac:dyDescent="0.25">
      <c r="A143" s="197">
        <v>42879</v>
      </c>
      <c r="B143" s="165">
        <v>18663</v>
      </c>
      <c r="C143" s="162">
        <f t="shared" si="8"/>
        <v>24</v>
      </c>
      <c r="D143" s="201">
        <f t="shared" si="9"/>
        <v>42856</v>
      </c>
      <c r="E143" s="162">
        <f t="shared" si="10"/>
        <v>2017</v>
      </c>
      <c r="F143" s="199">
        <f t="shared" si="11"/>
        <v>4</v>
      </c>
      <c r="I143" s="200"/>
    </row>
    <row r="144" spans="1:9" x14ac:dyDescent="0.25">
      <c r="A144" s="197">
        <v>42880</v>
      </c>
      <c r="B144" s="165">
        <v>31891</v>
      </c>
      <c r="C144" s="162">
        <f t="shared" si="8"/>
        <v>25</v>
      </c>
      <c r="D144" s="201">
        <f t="shared" si="9"/>
        <v>42856</v>
      </c>
      <c r="E144" s="162">
        <f t="shared" si="10"/>
        <v>2017</v>
      </c>
      <c r="F144" s="199">
        <f t="shared" si="11"/>
        <v>5</v>
      </c>
      <c r="I144" s="200"/>
    </row>
    <row r="145" spans="1:9" x14ac:dyDescent="0.25">
      <c r="A145" s="197">
        <v>42881</v>
      </c>
      <c r="B145" s="165">
        <v>18894</v>
      </c>
      <c r="C145" s="162">
        <f t="shared" si="8"/>
        <v>26</v>
      </c>
      <c r="D145" s="201">
        <f t="shared" si="9"/>
        <v>42856</v>
      </c>
      <c r="E145" s="162">
        <f t="shared" si="10"/>
        <v>2017</v>
      </c>
      <c r="F145" s="199">
        <f t="shared" si="11"/>
        <v>6</v>
      </c>
      <c r="I145" s="200"/>
    </row>
    <row r="146" spans="1:9" x14ac:dyDescent="0.25">
      <c r="A146" s="197">
        <v>42882</v>
      </c>
      <c r="B146" s="165">
        <v>35702</v>
      </c>
      <c r="C146" s="162">
        <f t="shared" si="8"/>
        <v>27</v>
      </c>
      <c r="D146" s="201">
        <f t="shared" si="9"/>
        <v>42856</v>
      </c>
      <c r="E146" s="162">
        <f t="shared" si="10"/>
        <v>2017</v>
      </c>
      <c r="F146" s="199">
        <f t="shared" si="11"/>
        <v>7</v>
      </c>
      <c r="I146" s="200"/>
    </row>
    <row r="147" spans="1:9" x14ac:dyDescent="0.25">
      <c r="A147" s="197">
        <v>42883</v>
      </c>
      <c r="B147" s="165">
        <v>35854</v>
      </c>
      <c r="C147" s="162">
        <f t="shared" si="8"/>
        <v>28</v>
      </c>
      <c r="D147" s="201">
        <f t="shared" si="9"/>
        <v>42856</v>
      </c>
      <c r="E147" s="162">
        <f t="shared" si="10"/>
        <v>2017</v>
      </c>
      <c r="F147" s="199">
        <f t="shared" si="11"/>
        <v>1</v>
      </c>
      <c r="I147" s="200"/>
    </row>
    <row r="148" spans="1:9" x14ac:dyDescent="0.25">
      <c r="A148" s="197">
        <v>42884</v>
      </c>
      <c r="B148" s="165">
        <v>36300</v>
      </c>
      <c r="C148" s="162">
        <f t="shared" si="8"/>
        <v>29</v>
      </c>
      <c r="D148" s="201">
        <f t="shared" si="9"/>
        <v>42856</v>
      </c>
      <c r="E148" s="162">
        <f t="shared" si="10"/>
        <v>2017</v>
      </c>
      <c r="F148" s="199">
        <f t="shared" si="11"/>
        <v>2</v>
      </c>
      <c r="I148" s="200"/>
    </row>
    <row r="149" spans="1:9" x14ac:dyDescent="0.25">
      <c r="A149" s="197">
        <v>42885</v>
      </c>
      <c r="B149" s="165">
        <v>4860</v>
      </c>
      <c r="C149" s="162">
        <f t="shared" si="8"/>
        <v>30</v>
      </c>
      <c r="D149" s="201">
        <f t="shared" si="9"/>
        <v>42856</v>
      </c>
      <c r="E149" s="162">
        <f t="shared" si="10"/>
        <v>2017</v>
      </c>
      <c r="F149" s="199">
        <f t="shared" si="11"/>
        <v>3</v>
      </c>
      <c r="I149" s="200"/>
    </row>
    <row r="150" spans="1:9" x14ac:dyDescent="0.25">
      <c r="A150" s="197">
        <v>42886</v>
      </c>
      <c r="B150" s="165">
        <v>15122</v>
      </c>
      <c r="C150" s="162">
        <f t="shared" si="8"/>
        <v>31</v>
      </c>
      <c r="D150" s="201">
        <f t="shared" si="9"/>
        <v>42856</v>
      </c>
      <c r="E150" s="162">
        <f t="shared" si="10"/>
        <v>2017</v>
      </c>
      <c r="F150" s="199">
        <f t="shared" si="11"/>
        <v>4</v>
      </c>
      <c r="I150" s="200"/>
    </row>
    <row r="151" spans="1:9" x14ac:dyDescent="0.25">
      <c r="A151" s="197">
        <v>42887</v>
      </c>
      <c r="B151" s="165">
        <v>26544</v>
      </c>
      <c r="C151" s="162">
        <f t="shared" si="8"/>
        <v>1</v>
      </c>
      <c r="D151" s="201">
        <f t="shared" si="9"/>
        <v>42887</v>
      </c>
      <c r="E151" s="162">
        <f t="shared" si="10"/>
        <v>2017</v>
      </c>
      <c r="F151" s="199">
        <f t="shared" si="11"/>
        <v>5</v>
      </c>
      <c r="I151" s="200"/>
    </row>
    <row r="152" spans="1:9" x14ac:dyDescent="0.25">
      <c r="A152" s="197">
        <v>42888</v>
      </c>
      <c r="B152" s="165">
        <v>37769</v>
      </c>
      <c r="C152" s="162">
        <f t="shared" si="8"/>
        <v>2</v>
      </c>
      <c r="D152" s="201">
        <f t="shared" si="9"/>
        <v>42887</v>
      </c>
      <c r="E152" s="162">
        <f t="shared" si="10"/>
        <v>2017</v>
      </c>
      <c r="F152" s="199">
        <f t="shared" si="11"/>
        <v>6</v>
      </c>
      <c r="I152" s="200"/>
    </row>
    <row r="153" spans="1:9" x14ac:dyDescent="0.25">
      <c r="A153" s="197">
        <v>42889</v>
      </c>
      <c r="B153" s="165">
        <v>9946</v>
      </c>
      <c r="C153" s="162">
        <f t="shared" si="8"/>
        <v>3</v>
      </c>
      <c r="D153" s="201">
        <f t="shared" si="9"/>
        <v>42887</v>
      </c>
      <c r="E153" s="162">
        <f t="shared" si="10"/>
        <v>2017</v>
      </c>
      <c r="F153" s="199">
        <f t="shared" si="11"/>
        <v>7</v>
      </c>
      <c r="I153" s="200"/>
    </row>
    <row r="154" spans="1:9" x14ac:dyDescent="0.25">
      <c r="A154" s="197">
        <v>42890</v>
      </c>
      <c r="B154" s="165">
        <v>17495</v>
      </c>
      <c r="C154" s="162">
        <f t="shared" si="8"/>
        <v>4</v>
      </c>
      <c r="D154" s="201">
        <f t="shared" si="9"/>
        <v>42887</v>
      </c>
      <c r="E154" s="162">
        <f t="shared" si="10"/>
        <v>2017</v>
      </c>
      <c r="F154" s="199">
        <f t="shared" si="11"/>
        <v>1</v>
      </c>
      <c r="I154" s="200"/>
    </row>
    <row r="155" spans="1:9" x14ac:dyDescent="0.25">
      <c r="A155" s="197">
        <v>42891</v>
      </c>
      <c r="B155" s="165">
        <v>36141</v>
      </c>
      <c r="C155" s="162">
        <f t="shared" si="8"/>
        <v>5</v>
      </c>
      <c r="D155" s="201">
        <f t="shared" si="9"/>
        <v>42887</v>
      </c>
      <c r="E155" s="162">
        <f t="shared" si="10"/>
        <v>2017</v>
      </c>
      <c r="F155" s="199">
        <f t="shared" si="11"/>
        <v>2</v>
      </c>
      <c r="I155" s="200"/>
    </row>
    <row r="156" spans="1:9" x14ac:dyDescent="0.25">
      <c r="A156" s="197">
        <v>42892</v>
      </c>
      <c r="B156" s="165">
        <v>27181</v>
      </c>
      <c r="C156" s="162">
        <f t="shared" si="8"/>
        <v>6</v>
      </c>
      <c r="D156" s="201">
        <f t="shared" si="9"/>
        <v>42887</v>
      </c>
      <c r="E156" s="162">
        <f t="shared" si="10"/>
        <v>2017</v>
      </c>
      <c r="F156" s="199">
        <f t="shared" si="11"/>
        <v>3</v>
      </c>
      <c r="I156" s="200"/>
    </row>
    <row r="157" spans="1:9" x14ac:dyDescent="0.25">
      <c r="A157" s="197">
        <v>42893</v>
      </c>
      <c r="B157" s="165">
        <v>35754</v>
      </c>
      <c r="C157" s="162">
        <f t="shared" si="8"/>
        <v>7</v>
      </c>
      <c r="D157" s="201">
        <f t="shared" si="9"/>
        <v>42887</v>
      </c>
      <c r="E157" s="162">
        <f t="shared" si="10"/>
        <v>2017</v>
      </c>
      <c r="F157" s="199">
        <f t="shared" si="11"/>
        <v>4</v>
      </c>
      <c r="I157" s="200"/>
    </row>
    <row r="158" spans="1:9" x14ac:dyDescent="0.25">
      <c r="A158" s="197">
        <v>42894</v>
      </c>
      <c r="B158" s="165">
        <v>17656</v>
      </c>
      <c r="C158" s="162">
        <f t="shared" si="8"/>
        <v>8</v>
      </c>
      <c r="D158" s="201">
        <f t="shared" si="9"/>
        <v>42887</v>
      </c>
      <c r="E158" s="162">
        <f t="shared" si="10"/>
        <v>2017</v>
      </c>
      <c r="F158" s="199">
        <f t="shared" si="11"/>
        <v>5</v>
      </c>
      <c r="I158" s="200"/>
    </row>
    <row r="159" spans="1:9" x14ac:dyDescent="0.25">
      <c r="A159" s="197">
        <v>42895</v>
      </c>
      <c r="B159" s="165">
        <v>9567</v>
      </c>
      <c r="C159" s="162">
        <f t="shared" si="8"/>
        <v>9</v>
      </c>
      <c r="D159" s="201">
        <f t="shared" si="9"/>
        <v>42887</v>
      </c>
      <c r="E159" s="162">
        <f t="shared" si="10"/>
        <v>2017</v>
      </c>
      <c r="F159" s="199">
        <f t="shared" si="11"/>
        <v>6</v>
      </c>
      <c r="I159" s="200"/>
    </row>
    <row r="160" spans="1:9" x14ac:dyDescent="0.25">
      <c r="A160" s="197">
        <v>42896</v>
      </c>
      <c r="B160" s="165">
        <v>27095</v>
      </c>
      <c r="C160" s="162">
        <f t="shared" si="8"/>
        <v>10</v>
      </c>
      <c r="D160" s="201">
        <f t="shared" si="9"/>
        <v>42887</v>
      </c>
      <c r="E160" s="162">
        <f t="shared" si="10"/>
        <v>2017</v>
      </c>
      <c r="F160" s="199">
        <f t="shared" si="11"/>
        <v>7</v>
      </c>
      <c r="I160" s="200"/>
    </row>
    <row r="161" spans="1:9" x14ac:dyDescent="0.25">
      <c r="A161" s="197">
        <v>42897</v>
      </c>
      <c r="B161" s="165">
        <v>13231</v>
      </c>
      <c r="C161" s="162">
        <f t="shared" si="8"/>
        <v>11</v>
      </c>
      <c r="D161" s="201">
        <f t="shared" si="9"/>
        <v>42887</v>
      </c>
      <c r="E161" s="162">
        <f t="shared" si="10"/>
        <v>2017</v>
      </c>
      <c r="F161" s="199">
        <f t="shared" si="11"/>
        <v>1</v>
      </c>
      <c r="I161" s="200"/>
    </row>
    <row r="162" spans="1:9" x14ac:dyDescent="0.25">
      <c r="A162" s="197">
        <v>42898</v>
      </c>
      <c r="B162" s="165">
        <v>32527</v>
      </c>
      <c r="C162" s="162">
        <f t="shared" si="8"/>
        <v>12</v>
      </c>
      <c r="D162" s="201">
        <f t="shared" si="9"/>
        <v>42887</v>
      </c>
      <c r="E162" s="162">
        <f t="shared" si="10"/>
        <v>2017</v>
      </c>
      <c r="F162" s="199">
        <f t="shared" si="11"/>
        <v>2</v>
      </c>
      <c r="I162" s="200"/>
    </row>
    <row r="163" spans="1:9" x14ac:dyDescent="0.25">
      <c r="A163" s="197">
        <v>42899</v>
      </c>
      <c r="B163" s="165">
        <v>7754</v>
      </c>
      <c r="C163" s="162">
        <f t="shared" si="8"/>
        <v>13</v>
      </c>
      <c r="D163" s="201">
        <f t="shared" si="9"/>
        <v>42887</v>
      </c>
      <c r="E163" s="162">
        <f t="shared" si="10"/>
        <v>2017</v>
      </c>
      <c r="F163" s="199">
        <f t="shared" si="11"/>
        <v>3</v>
      </c>
      <c r="I163" s="200"/>
    </row>
    <row r="164" spans="1:9" x14ac:dyDescent="0.25">
      <c r="A164" s="197">
        <v>42900</v>
      </c>
      <c r="B164" s="165">
        <v>21669</v>
      </c>
      <c r="C164" s="162">
        <f t="shared" si="8"/>
        <v>14</v>
      </c>
      <c r="D164" s="201">
        <f t="shared" si="9"/>
        <v>42887</v>
      </c>
      <c r="E164" s="162">
        <f t="shared" si="10"/>
        <v>2017</v>
      </c>
      <c r="F164" s="199">
        <f t="shared" si="11"/>
        <v>4</v>
      </c>
      <c r="I164" s="200"/>
    </row>
    <row r="165" spans="1:9" x14ac:dyDescent="0.25">
      <c r="A165" s="197">
        <v>42901</v>
      </c>
      <c r="B165" s="165">
        <v>34857</v>
      </c>
      <c r="C165" s="162">
        <f t="shared" si="8"/>
        <v>15</v>
      </c>
      <c r="D165" s="201">
        <f t="shared" si="9"/>
        <v>42887</v>
      </c>
      <c r="E165" s="162">
        <f t="shared" si="10"/>
        <v>2017</v>
      </c>
      <c r="F165" s="199">
        <f t="shared" si="11"/>
        <v>5</v>
      </c>
      <c r="I165" s="200"/>
    </row>
    <row r="166" spans="1:9" x14ac:dyDescent="0.25">
      <c r="A166" s="197">
        <v>42902</v>
      </c>
      <c r="B166" s="165">
        <v>26351</v>
      </c>
      <c r="C166" s="162">
        <f t="shared" si="8"/>
        <v>16</v>
      </c>
      <c r="D166" s="201">
        <f t="shared" si="9"/>
        <v>42887</v>
      </c>
      <c r="E166" s="162">
        <f t="shared" si="10"/>
        <v>2017</v>
      </c>
      <c r="F166" s="199">
        <f t="shared" si="11"/>
        <v>6</v>
      </c>
      <c r="I166" s="200"/>
    </row>
    <row r="167" spans="1:9" x14ac:dyDescent="0.25">
      <c r="A167" s="197">
        <v>42903</v>
      </c>
      <c r="B167" s="165">
        <v>13732</v>
      </c>
      <c r="C167" s="162">
        <f t="shared" si="8"/>
        <v>17</v>
      </c>
      <c r="D167" s="201">
        <f t="shared" si="9"/>
        <v>42887</v>
      </c>
      <c r="E167" s="162">
        <f t="shared" si="10"/>
        <v>2017</v>
      </c>
      <c r="F167" s="199">
        <f t="shared" si="11"/>
        <v>7</v>
      </c>
      <c r="I167" s="200"/>
    </row>
    <row r="168" spans="1:9" x14ac:dyDescent="0.25">
      <c r="A168" s="197">
        <v>42904</v>
      </c>
      <c r="B168" s="165">
        <v>28483</v>
      </c>
      <c r="C168" s="162">
        <f t="shared" si="8"/>
        <v>18</v>
      </c>
      <c r="D168" s="201">
        <f t="shared" si="9"/>
        <v>42887</v>
      </c>
      <c r="E168" s="162">
        <f t="shared" si="10"/>
        <v>2017</v>
      </c>
      <c r="F168" s="199">
        <f t="shared" si="11"/>
        <v>1</v>
      </c>
      <c r="I168" s="200"/>
    </row>
    <row r="169" spans="1:9" x14ac:dyDescent="0.25">
      <c r="A169" s="197">
        <v>42905</v>
      </c>
      <c r="B169" s="165">
        <v>2753</v>
      </c>
      <c r="C169" s="162">
        <f t="shared" si="8"/>
        <v>19</v>
      </c>
      <c r="D169" s="201">
        <f t="shared" si="9"/>
        <v>42887</v>
      </c>
      <c r="E169" s="162">
        <f t="shared" si="10"/>
        <v>2017</v>
      </c>
      <c r="F169" s="199">
        <f t="shared" si="11"/>
        <v>2</v>
      </c>
      <c r="I169" s="200"/>
    </row>
    <row r="170" spans="1:9" x14ac:dyDescent="0.25">
      <c r="A170" s="197">
        <v>42906</v>
      </c>
      <c r="B170" s="165">
        <v>33737</v>
      </c>
      <c r="C170" s="162">
        <f t="shared" si="8"/>
        <v>20</v>
      </c>
      <c r="D170" s="201">
        <f t="shared" si="9"/>
        <v>42887</v>
      </c>
      <c r="E170" s="162">
        <f t="shared" si="10"/>
        <v>2017</v>
      </c>
      <c r="F170" s="199">
        <f t="shared" si="11"/>
        <v>3</v>
      </c>
      <c r="I170" s="200"/>
    </row>
    <row r="171" spans="1:9" x14ac:dyDescent="0.25">
      <c r="A171" s="197">
        <v>42907</v>
      </c>
      <c r="B171" s="165">
        <v>12828</v>
      </c>
      <c r="C171" s="162">
        <f t="shared" si="8"/>
        <v>21</v>
      </c>
      <c r="D171" s="201">
        <f t="shared" si="9"/>
        <v>42887</v>
      </c>
      <c r="E171" s="162">
        <f t="shared" si="10"/>
        <v>2017</v>
      </c>
      <c r="F171" s="199">
        <f t="shared" si="11"/>
        <v>4</v>
      </c>
      <c r="I171" s="200"/>
    </row>
    <row r="172" spans="1:9" x14ac:dyDescent="0.25">
      <c r="A172" s="197">
        <v>42908</v>
      </c>
      <c r="B172" s="165">
        <v>30265</v>
      </c>
      <c r="C172" s="162">
        <f t="shared" si="8"/>
        <v>22</v>
      </c>
      <c r="D172" s="201">
        <f t="shared" si="9"/>
        <v>42887</v>
      </c>
      <c r="E172" s="162">
        <f t="shared" si="10"/>
        <v>2017</v>
      </c>
      <c r="F172" s="199">
        <f t="shared" si="11"/>
        <v>5</v>
      </c>
      <c r="I172" s="200"/>
    </row>
    <row r="173" spans="1:9" x14ac:dyDescent="0.25">
      <c r="A173" s="197">
        <v>42909</v>
      </c>
      <c r="B173" s="165">
        <v>30585</v>
      </c>
      <c r="C173" s="162">
        <f t="shared" si="8"/>
        <v>23</v>
      </c>
      <c r="D173" s="201">
        <f t="shared" si="9"/>
        <v>42887</v>
      </c>
      <c r="E173" s="162">
        <f t="shared" si="10"/>
        <v>2017</v>
      </c>
      <c r="F173" s="199">
        <f t="shared" si="11"/>
        <v>6</v>
      </c>
      <c r="I173" s="200"/>
    </row>
    <row r="174" spans="1:9" x14ac:dyDescent="0.25">
      <c r="A174" s="197">
        <v>42910</v>
      </c>
      <c r="B174" s="165">
        <v>37280</v>
      </c>
      <c r="C174" s="162">
        <f t="shared" si="8"/>
        <v>24</v>
      </c>
      <c r="D174" s="201">
        <f t="shared" si="9"/>
        <v>42887</v>
      </c>
      <c r="E174" s="162">
        <f t="shared" si="10"/>
        <v>2017</v>
      </c>
      <c r="F174" s="199">
        <f t="shared" si="11"/>
        <v>7</v>
      </c>
      <c r="I174" s="200"/>
    </row>
    <row r="175" spans="1:9" x14ac:dyDescent="0.25">
      <c r="A175" s="197">
        <v>42911</v>
      </c>
      <c r="B175" s="165">
        <v>11462</v>
      </c>
      <c r="C175" s="162">
        <f t="shared" si="8"/>
        <v>25</v>
      </c>
      <c r="D175" s="201">
        <f t="shared" si="9"/>
        <v>42887</v>
      </c>
      <c r="E175" s="162">
        <f t="shared" si="10"/>
        <v>2017</v>
      </c>
      <c r="F175" s="199">
        <f t="shared" si="11"/>
        <v>1</v>
      </c>
      <c r="I175" s="200"/>
    </row>
    <row r="176" spans="1:9" x14ac:dyDescent="0.25">
      <c r="A176" s="197">
        <v>42912</v>
      </c>
      <c r="B176" s="165">
        <v>4883</v>
      </c>
      <c r="C176" s="162">
        <f t="shared" si="8"/>
        <v>26</v>
      </c>
      <c r="D176" s="201">
        <f t="shared" si="9"/>
        <v>42887</v>
      </c>
      <c r="E176" s="162">
        <f t="shared" si="10"/>
        <v>2017</v>
      </c>
      <c r="F176" s="199">
        <f t="shared" si="11"/>
        <v>2</v>
      </c>
      <c r="I176" s="200"/>
    </row>
    <row r="177" spans="1:9" x14ac:dyDescent="0.25">
      <c r="A177" s="197">
        <v>42913</v>
      </c>
      <c r="B177" s="165">
        <v>39858</v>
      </c>
      <c r="C177" s="162">
        <f t="shared" si="8"/>
        <v>27</v>
      </c>
      <c r="D177" s="201">
        <f t="shared" si="9"/>
        <v>42887</v>
      </c>
      <c r="E177" s="162">
        <f t="shared" si="10"/>
        <v>2017</v>
      </c>
      <c r="F177" s="199">
        <f t="shared" si="11"/>
        <v>3</v>
      </c>
      <c r="I177" s="200"/>
    </row>
    <row r="178" spans="1:9" x14ac:dyDescent="0.25">
      <c r="A178" s="197">
        <v>42914</v>
      </c>
      <c r="B178" s="165">
        <v>21946</v>
      </c>
      <c r="C178" s="162">
        <f t="shared" si="8"/>
        <v>28</v>
      </c>
      <c r="D178" s="201">
        <f t="shared" si="9"/>
        <v>42887</v>
      </c>
      <c r="E178" s="162">
        <f t="shared" si="10"/>
        <v>2017</v>
      </c>
      <c r="F178" s="199">
        <f t="shared" si="11"/>
        <v>4</v>
      </c>
      <c r="I178" s="200"/>
    </row>
    <row r="179" spans="1:9" x14ac:dyDescent="0.25">
      <c r="A179" s="197">
        <v>42915</v>
      </c>
      <c r="B179" s="165">
        <v>10204</v>
      </c>
      <c r="C179" s="162">
        <f t="shared" si="8"/>
        <v>29</v>
      </c>
      <c r="D179" s="201">
        <f t="shared" si="9"/>
        <v>42887</v>
      </c>
      <c r="E179" s="162">
        <f t="shared" si="10"/>
        <v>2017</v>
      </c>
      <c r="F179" s="199">
        <f t="shared" si="11"/>
        <v>5</v>
      </c>
      <c r="I179" s="200"/>
    </row>
    <row r="180" spans="1:9" x14ac:dyDescent="0.25">
      <c r="A180" s="197">
        <v>42916</v>
      </c>
      <c r="B180" s="165">
        <v>23445</v>
      </c>
      <c r="C180" s="162">
        <f t="shared" si="8"/>
        <v>30</v>
      </c>
      <c r="D180" s="201">
        <f t="shared" si="9"/>
        <v>42887</v>
      </c>
      <c r="E180" s="162">
        <f t="shared" si="10"/>
        <v>2017</v>
      </c>
      <c r="F180" s="199">
        <f t="shared" si="11"/>
        <v>6</v>
      </c>
      <c r="I180" s="200"/>
    </row>
    <row r="181" spans="1:9" x14ac:dyDescent="0.25">
      <c r="A181" s="197">
        <v>42917</v>
      </c>
      <c r="B181" s="165">
        <v>11428</v>
      </c>
      <c r="C181" s="162">
        <f t="shared" si="8"/>
        <v>1</v>
      </c>
      <c r="D181" s="201">
        <f t="shared" si="9"/>
        <v>42917</v>
      </c>
      <c r="E181" s="162">
        <f t="shared" si="10"/>
        <v>2017</v>
      </c>
      <c r="F181" s="199">
        <f t="shared" si="11"/>
        <v>7</v>
      </c>
      <c r="I181" s="200"/>
    </row>
    <row r="182" spans="1:9" x14ac:dyDescent="0.25">
      <c r="A182" s="197">
        <v>42918</v>
      </c>
      <c r="B182" s="165">
        <v>11150</v>
      </c>
      <c r="C182" s="162">
        <f t="shared" si="8"/>
        <v>2</v>
      </c>
      <c r="D182" s="201">
        <f t="shared" si="9"/>
        <v>42917</v>
      </c>
      <c r="E182" s="162">
        <f t="shared" si="10"/>
        <v>2017</v>
      </c>
      <c r="F182" s="199">
        <f t="shared" si="11"/>
        <v>1</v>
      </c>
      <c r="I182" s="200"/>
    </row>
    <row r="183" spans="1:9" x14ac:dyDescent="0.25">
      <c r="A183" s="197">
        <v>42919</v>
      </c>
      <c r="B183" s="165">
        <v>15056</v>
      </c>
      <c r="C183" s="162">
        <f t="shared" si="8"/>
        <v>3</v>
      </c>
      <c r="D183" s="201">
        <f t="shared" si="9"/>
        <v>42917</v>
      </c>
      <c r="E183" s="162">
        <f t="shared" si="10"/>
        <v>2017</v>
      </c>
      <c r="F183" s="199">
        <f t="shared" si="11"/>
        <v>2</v>
      </c>
      <c r="I183" s="200"/>
    </row>
    <row r="184" spans="1:9" x14ac:dyDescent="0.25">
      <c r="A184" s="197">
        <v>42920</v>
      </c>
      <c r="B184" s="165">
        <v>2925</v>
      </c>
      <c r="C184" s="162">
        <f t="shared" si="8"/>
        <v>4</v>
      </c>
      <c r="D184" s="201">
        <f t="shared" si="9"/>
        <v>42917</v>
      </c>
      <c r="E184" s="162">
        <f t="shared" si="10"/>
        <v>2017</v>
      </c>
      <c r="F184" s="199">
        <f t="shared" si="11"/>
        <v>3</v>
      </c>
      <c r="I184" s="200"/>
    </row>
    <row r="185" spans="1:9" x14ac:dyDescent="0.25">
      <c r="A185" s="197">
        <v>42921</v>
      </c>
      <c r="B185" s="165">
        <v>6970</v>
      </c>
      <c r="C185" s="162">
        <f t="shared" si="8"/>
        <v>5</v>
      </c>
      <c r="D185" s="201">
        <f t="shared" si="9"/>
        <v>42917</v>
      </c>
      <c r="E185" s="162">
        <f t="shared" si="10"/>
        <v>2017</v>
      </c>
      <c r="F185" s="199">
        <f t="shared" si="11"/>
        <v>4</v>
      </c>
      <c r="I185" s="200"/>
    </row>
    <row r="186" spans="1:9" x14ac:dyDescent="0.25">
      <c r="A186" s="197">
        <v>42922</v>
      </c>
      <c r="B186" s="165">
        <v>9089</v>
      </c>
      <c r="C186" s="162">
        <f t="shared" si="8"/>
        <v>6</v>
      </c>
      <c r="D186" s="201">
        <f t="shared" si="9"/>
        <v>42917</v>
      </c>
      <c r="E186" s="162">
        <f t="shared" si="10"/>
        <v>2017</v>
      </c>
      <c r="F186" s="199">
        <f t="shared" si="11"/>
        <v>5</v>
      </c>
      <c r="I186" s="200"/>
    </row>
    <row r="187" spans="1:9" x14ac:dyDescent="0.25">
      <c r="A187" s="197">
        <v>42923</v>
      </c>
      <c r="B187" s="165">
        <v>35096</v>
      </c>
      <c r="C187" s="162">
        <f t="shared" si="8"/>
        <v>7</v>
      </c>
      <c r="D187" s="201">
        <f t="shared" si="9"/>
        <v>42917</v>
      </c>
      <c r="E187" s="162">
        <f t="shared" si="10"/>
        <v>2017</v>
      </c>
      <c r="F187" s="199">
        <f t="shared" si="11"/>
        <v>6</v>
      </c>
      <c r="I187" s="200"/>
    </row>
    <row r="188" spans="1:9" x14ac:dyDescent="0.25">
      <c r="A188" s="197">
        <v>42924</v>
      </c>
      <c r="B188" s="165">
        <v>5789</v>
      </c>
      <c r="C188" s="162">
        <f t="shared" si="8"/>
        <v>8</v>
      </c>
      <c r="D188" s="201">
        <f t="shared" si="9"/>
        <v>42917</v>
      </c>
      <c r="E188" s="162">
        <f t="shared" si="10"/>
        <v>2017</v>
      </c>
      <c r="F188" s="199">
        <f t="shared" si="11"/>
        <v>7</v>
      </c>
      <c r="I188" s="200"/>
    </row>
    <row r="189" spans="1:9" x14ac:dyDescent="0.25">
      <c r="A189" s="197">
        <v>42925</v>
      </c>
      <c r="B189" s="165">
        <v>33555</v>
      </c>
      <c r="C189" s="162">
        <f t="shared" si="8"/>
        <v>9</v>
      </c>
      <c r="D189" s="201">
        <f t="shared" si="9"/>
        <v>42917</v>
      </c>
      <c r="E189" s="162">
        <f t="shared" si="10"/>
        <v>2017</v>
      </c>
      <c r="F189" s="199">
        <f t="shared" si="11"/>
        <v>1</v>
      </c>
      <c r="I189" s="200"/>
    </row>
    <row r="190" spans="1:9" x14ac:dyDescent="0.25">
      <c r="A190" s="197">
        <v>42926</v>
      </c>
      <c r="B190" s="165">
        <v>8275</v>
      </c>
      <c r="C190" s="162">
        <f t="shared" si="8"/>
        <v>10</v>
      </c>
      <c r="D190" s="201">
        <f t="shared" si="9"/>
        <v>42917</v>
      </c>
      <c r="E190" s="162">
        <f t="shared" si="10"/>
        <v>2017</v>
      </c>
      <c r="F190" s="199">
        <f t="shared" si="11"/>
        <v>2</v>
      </c>
      <c r="I190" s="200"/>
    </row>
    <row r="191" spans="1:9" x14ac:dyDescent="0.25">
      <c r="A191" s="197">
        <v>42927</v>
      </c>
      <c r="B191" s="165">
        <v>28500</v>
      </c>
      <c r="C191" s="162">
        <f t="shared" si="8"/>
        <v>11</v>
      </c>
      <c r="D191" s="201">
        <f t="shared" si="9"/>
        <v>42917</v>
      </c>
      <c r="E191" s="162">
        <f t="shared" si="10"/>
        <v>2017</v>
      </c>
      <c r="F191" s="199">
        <f t="shared" si="11"/>
        <v>3</v>
      </c>
      <c r="I191" s="200"/>
    </row>
    <row r="192" spans="1:9" x14ac:dyDescent="0.25">
      <c r="A192" s="197">
        <v>42928</v>
      </c>
      <c r="B192" s="165">
        <v>17076</v>
      </c>
      <c r="C192" s="162">
        <f t="shared" si="8"/>
        <v>12</v>
      </c>
      <c r="D192" s="201">
        <f t="shared" si="9"/>
        <v>42917</v>
      </c>
      <c r="E192" s="162">
        <f t="shared" si="10"/>
        <v>2017</v>
      </c>
      <c r="F192" s="199">
        <f t="shared" si="11"/>
        <v>4</v>
      </c>
      <c r="I192" s="200"/>
    </row>
    <row r="193" spans="1:9" x14ac:dyDescent="0.25">
      <c r="A193" s="197">
        <v>42929</v>
      </c>
      <c r="B193" s="165">
        <v>16906</v>
      </c>
      <c r="C193" s="162">
        <f t="shared" si="8"/>
        <v>13</v>
      </c>
      <c r="D193" s="201">
        <f t="shared" si="9"/>
        <v>42917</v>
      </c>
      <c r="E193" s="162">
        <f t="shared" si="10"/>
        <v>2017</v>
      </c>
      <c r="F193" s="199">
        <f t="shared" si="11"/>
        <v>5</v>
      </c>
      <c r="I193" s="200"/>
    </row>
    <row r="194" spans="1:9" x14ac:dyDescent="0.25">
      <c r="A194" s="197">
        <v>42930</v>
      </c>
      <c r="B194" s="165">
        <v>6970</v>
      </c>
      <c r="C194" s="162">
        <f t="shared" si="8"/>
        <v>14</v>
      </c>
      <c r="D194" s="201">
        <f t="shared" si="9"/>
        <v>42917</v>
      </c>
      <c r="E194" s="162">
        <f t="shared" si="10"/>
        <v>2017</v>
      </c>
      <c r="F194" s="199">
        <f t="shared" si="11"/>
        <v>6</v>
      </c>
      <c r="I194" s="200"/>
    </row>
    <row r="195" spans="1:9" x14ac:dyDescent="0.25">
      <c r="A195" s="197">
        <v>42931</v>
      </c>
      <c r="B195" s="165">
        <v>23213</v>
      </c>
      <c r="C195" s="162">
        <f t="shared" ref="C195:C258" si="12">DAY(A195)</f>
        <v>15</v>
      </c>
      <c r="D195" s="201">
        <f t="shared" ref="D195:D258" si="13">DATE(YEAR(A195),MONTH(A195),1)</f>
        <v>42917</v>
      </c>
      <c r="E195" s="162">
        <f t="shared" ref="E195:E258" si="14">YEAR(A195)</f>
        <v>2017</v>
      </c>
      <c r="F195" s="199">
        <f t="shared" ref="F195:F258" si="15">WEEKDAY(A195)</f>
        <v>7</v>
      </c>
      <c r="I195" s="200"/>
    </row>
    <row r="196" spans="1:9" x14ac:dyDescent="0.25">
      <c r="A196" s="197">
        <v>42932</v>
      </c>
      <c r="B196" s="165">
        <v>38472</v>
      </c>
      <c r="C196" s="162">
        <f t="shared" si="12"/>
        <v>16</v>
      </c>
      <c r="D196" s="201">
        <f t="shared" si="13"/>
        <v>42917</v>
      </c>
      <c r="E196" s="162">
        <f t="shared" si="14"/>
        <v>2017</v>
      </c>
      <c r="F196" s="199">
        <f t="shared" si="15"/>
        <v>1</v>
      </c>
      <c r="I196" s="200"/>
    </row>
    <row r="197" spans="1:9" x14ac:dyDescent="0.25">
      <c r="A197" s="197">
        <v>42933</v>
      </c>
      <c r="B197" s="165">
        <v>27653</v>
      </c>
      <c r="C197" s="162">
        <f t="shared" si="12"/>
        <v>17</v>
      </c>
      <c r="D197" s="201">
        <f t="shared" si="13"/>
        <v>42917</v>
      </c>
      <c r="E197" s="162">
        <f t="shared" si="14"/>
        <v>2017</v>
      </c>
      <c r="F197" s="199">
        <f t="shared" si="15"/>
        <v>2</v>
      </c>
      <c r="I197" s="200"/>
    </row>
    <row r="198" spans="1:9" x14ac:dyDescent="0.25">
      <c r="A198" s="197">
        <v>42934</v>
      </c>
      <c r="B198" s="165">
        <v>39217</v>
      </c>
      <c r="C198" s="162">
        <f t="shared" si="12"/>
        <v>18</v>
      </c>
      <c r="D198" s="201">
        <f t="shared" si="13"/>
        <v>42917</v>
      </c>
      <c r="E198" s="162">
        <f t="shared" si="14"/>
        <v>2017</v>
      </c>
      <c r="F198" s="199">
        <f t="shared" si="15"/>
        <v>3</v>
      </c>
      <c r="I198" s="200"/>
    </row>
    <row r="199" spans="1:9" x14ac:dyDescent="0.25">
      <c r="A199" s="197">
        <v>42935</v>
      </c>
      <c r="B199" s="165">
        <v>10532</v>
      </c>
      <c r="C199" s="162">
        <f t="shared" si="12"/>
        <v>19</v>
      </c>
      <c r="D199" s="201">
        <f t="shared" si="13"/>
        <v>42917</v>
      </c>
      <c r="E199" s="162">
        <f t="shared" si="14"/>
        <v>2017</v>
      </c>
      <c r="F199" s="199">
        <f t="shared" si="15"/>
        <v>4</v>
      </c>
      <c r="I199" s="200"/>
    </row>
    <row r="200" spans="1:9" x14ac:dyDescent="0.25">
      <c r="A200" s="197">
        <v>42936</v>
      </c>
      <c r="B200" s="165">
        <v>32587</v>
      </c>
      <c r="C200" s="162">
        <f t="shared" si="12"/>
        <v>20</v>
      </c>
      <c r="D200" s="201">
        <f t="shared" si="13"/>
        <v>42917</v>
      </c>
      <c r="E200" s="162">
        <f t="shared" si="14"/>
        <v>2017</v>
      </c>
      <c r="F200" s="199">
        <f t="shared" si="15"/>
        <v>5</v>
      </c>
      <c r="I200" s="200"/>
    </row>
    <row r="201" spans="1:9" x14ac:dyDescent="0.25">
      <c r="A201" s="197">
        <v>42937</v>
      </c>
      <c r="B201" s="165">
        <v>36656</v>
      </c>
      <c r="C201" s="162">
        <f t="shared" si="12"/>
        <v>21</v>
      </c>
      <c r="D201" s="201">
        <f t="shared" si="13"/>
        <v>42917</v>
      </c>
      <c r="E201" s="162">
        <f t="shared" si="14"/>
        <v>2017</v>
      </c>
      <c r="F201" s="199">
        <f t="shared" si="15"/>
        <v>6</v>
      </c>
      <c r="I201" s="200"/>
    </row>
    <row r="202" spans="1:9" x14ac:dyDescent="0.25">
      <c r="A202" s="197">
        <v>42938</v>
      </c>
      <c r="B202" s="165">
        <v>16533</v>
      </c>
      <c r="C202" s="162">
        <f t="shared" si="12"/>
        <v>22</v>
      </c>
      <c r="D202" s="201">
        <f t="shared" si="13"/>
        <v>42917</v>
      </c>
      <c r="E202" s="162">
        <f t="shared" si="14"/>
        <v>2017</v>
      </c>
      <c r="F202" s="199">
        <f t="shared" si="15"/>
        <v>7</v>
      </c>
      <c r="I202" s="200"/>
    </row>
    <row r="203" spans="1:9" x14ac:dyDescent="0.25">
      <c r="A203" s="197">
        <v>42939</v>
      </c>
      <c r="B203" s="165">
        <v>24483</v>
      </c>
      <c r="C203" s="162">
        <f t="shared" si="12"/>
        <v>23</v>
      </c>
      <c r="D203" s="201">
        <f t="shared" si="13"/>
        <v>42917</v>
      </c>
      <c r="E203" s="162">
        <f t="shared" si="14"/>
        <v>2017</v>
      </c>
      <c r="F203" s="199">
        <f t="shared" si="15"/>
        <v>1</v>
      </c>
      <c r="I203" s="200"/>
    </row>
    <row r="204" spans="1:9" x14ac:dyDescent="0.25">
      <c r="A204" s="197">
        <v>42940</v>
      </c>
      <c r="B204" s="165">
        <v>28266</v>
      </c>
      <c r="C204" s="162">
        <f t="shared" si="12"/>
        <v>24</v>
      </c>
      <c r="D204" s="201">
        <f t="shared" si="13"/>
        <v>42917</v>
      </c>
      <c r="E204" s="162">
        <f t="shared" si="14"/>
        <v>2017</v>
      </c>
      <c r="F204" s="199">
        <f t="shared" si="15"/>
        <v>2</v>
      </c>
      <c r="I204" s="200"/>
    </row>
    <row r="205" spans="1:9" x14ac:dyDescent="0.25">
      <c r="A205" s="197">
        <v>42941</v>
      </c>
      <c r="B205" s="165">
        <v>9412</v>
      </c>
      <c r="C205" s="162">
        <f t="shared" si="12"/>
        <v>25</v>
      </c>
      <c r="D205" s="201">
        <f t="shared" si="13"/>
        <v>42917</v>
      </c>
      <c r="E205" s="162">
        <f t="shared" si="14"/>
        <v>2017</v>
      </c>
      <c r="F205" s="199">
        <f t="shared" si="15"/>
        <v>3</v>
      </c>
      <c r="I205" s="200"/>
    </row>
    <row r="206" spans="1:9" x14ac:dyDescent="0.25">
      <c r="A206" s="197">
        <v>42942</v>
      </c>
      <c r="B206" s="165">
        <v>10471</v>
      </c>
      <c r="C206" s="162">
        <f t="shared" si="12"/>
        <v>26</v>
      </c>
      <c r="D206" s="201">
        <f t="shared" si="13"/>
        <v>42917</v>
      </c>
      <c r="E206" s="162">
        <f t="shared" si="14"/>
        <v>2017</v>
      </c>
      <c r="F206" s="199">
        <f t="shared" si="15"/>
        <v>4</v>
      </c>
      <c r="I206" s="200"/>
    </row>
    <row r="207" spans="1:9" x14ac:dyDescent="0.25">
      <c r="A207" s="197">
        <v>42943</v>
      </c>
      <c r="B207" s="165">
        <v>36202</v>
      </c>
      <c r="C207" s="162">
        <f t="shared" si="12"/>
        <v>27</v>
      </c>
      <c r="D207" s="201">
        <f t="shared" si="13"/>
        <v>42917</v>
      </c>
      <c r="E207" s="162">
        <f t="shared" si="14"/>
        <v>2017</v>
      </c>
      <c r="F207" s="199">
        <f t="shared" si="15"/>
        <v>5</v>
      </c>
      <c r="I207" s="200"/>
    </row>
    <row r="208" spans="1:9" x14ac:dyDescent="0.25">
      <c r="A208" s="197">
        <v>42944</v>
      </c>
      <c r="B208" s="165">
        <v>9496</v>
      </c>
      <c r="C208" s="162">
        <f t="shared" si="12"/>
        <v>28</v>
      </c>
      <c r="D208" s="201">
        <f t="shared" si="13"/>
        <v>42917</v>
      </c>
      <c r="E208" s="162">
        <f t="shared" si="14"/>
        <v>2017</v>
      </c>
      <c r="F208" s="199">
        <f t="shared" si="15"/>
        <v>6</v>
      </c>
      <c r="I208" s="200"/>
    </row>
    <row r="209" spans="1:9" x14ac:dyDescent="0.25">
      <c r="A209" s="197">
        <v>42945</v>
      </c>
      <c r="B209" s="165">
        <v>35478</v>
      </c>
      <c r="C209" s="162">
        <f t="shared" si="12"/>
        <v>29</v>
      </c>
      <c r="D209" s="201">
        <f t="shared" si="13"/>
        <v>42917</v>
      </c>
      <c r="E209" s="162">
        <f t="shared" si="14"/>
        <v>2017</v>
      </c>
      <c r="F209" s="199">
        <f t="shared" si="15"/>
        <v>7</v>
      </c>
      <c r="I209" s="200"/>
    </row>
    <row r="210" spans="1:9" x14ac:dyDescent="0.25">
      <c r="A210" s="197">
        <v>42946</v>
      </c>
      <c r="B210" s="165">
        <v>8111</v>
      </c>
      <c r="C210" s="162">
        <f t="shared" si="12"/>
        <v>30</v>
      </c>
      <c r="D210" s="201">
        <f t="shared" si="13"/>
        <v>42917</v>
      </c>
      <c r="E210" s="162">
        <f t="shared" si="14"/>
        <v>2017</v>
      </c>
      <c r="F210" s="199">
        <f t="shared" si="15"/>
        <v>1</v>
      </c>
      <c r="I210" s="200"/>
    </row>
    <row r="211" spans="1:9" x14ac:dyDescent="0.25">
      <c r="A211" s="197">
        <v>42947</v>
      </c>
      <c r="B211" s="165">
        <v>28232</v>
      </c>
      <c r="C211" s="162">
        <f t="shared" si="12"/>
        <v>31</v>
      </c>
      <c r="D211" s="201">
        <f t="shared" si="13"/>
        <v>42917</v>
      </c>
      <c r="E211" s="162">
        <f t="shared" si="14"/>
        <v>2017</v>
      </c>
      <c r="F211" s="199">
        <f t="shared" si="15"/>
        <v>2</v>
      </c>
      <c r="I211" s="200"/>
    </row>
    <row r="212" spans="1:9" x14ac:dyDescent="0.25">
      <c r="A212" s="197">
        <v>42948</v>
      </c>
      <c r="B212" s="165">
        <v>23371</v>
      </c>
      <c r="C212" s="162">
        <f t="shared" si="12"/>
        <v>1</v>
      </c>
      <c r="D212" s="201">
        <f t="shared" si="13"/>
        <v>42948</v>
      </c>
      <c r="E212" s="162">
        <f t="shared" si="14"/>
        <v>2017</v>
      </c>
      <c r="F212" s="199">
        <f t="shared" si="15"/>
        <v>3</v>
      </c>
      <c r="I212" s="200"/>
    </row>
    <row r="213" spans="1:9" x14ac:dyDescent="0.25">
      <c r="A213" s="197">
        <v>42949</v>
      </c>
      <c r="B213" s="165">
        <v>38529</v>
      </c>
      <c r="C213" s="162">
        <f t="shared" si="12"/>
        <v>2</v>
      </c>
      <c r="D213" s="201">
        <f t="shared" si="13"/>
        <v>42948</v>
      </c>
      <c r="E213" s="162">
        <f t="shared" si="14"/>
        <v>2017</v>
      </c>
      <c r="F213" s="199">
        <f t="shared" si="15"/>
        <v>4</v>
      </c>
      <c r="I213" s="200"/>
    </row>
    <row r="214" spans="1:9" x14ac:dyDescent="0.25">
      <c r="A214" s="197">
        <v>42950</v>
      </c>
      <c r="B214" s="165">
        <v>16432</v>
      </c>
      <c r="C214" s="162">
        <f t="shared" si="12"/>
        <v>3</v>
      </c>
      <c r="D214" s="201">
        <f t="shared" si="13"/>
        <v>42948</v>
      </c>
      <c r="E214" s="162">
        <f t="shared" si="14"/>
        <v>2017</v>
      </c>
      <c r="F214" s="199">
        <f t="shared" si="15"/>
        <v>5</v>
      </c>
      <c r="I214" s="200"/>
    </row>
    <row r="215" spans="1:9" x14ac:dyDescent="0.25">
      <c r="A215" s="197">
        <v>42951</v>
      </c>
      <c r="B215" s="165">
        <v>25511</v>
      </c>
      <c r="C215" s="162">
        <f t="shared" si="12"/>
        <v>4</v>
      </c>
      <c r="D215" s="201">
        <f t="shared" si="13"/>
        <v>42948</v>
      </c>
      <c r="E215" s="162">
        <f t="shared" si="14"/>
        <v>2017</v>
      </c>
      <c r="F215" s="199">
        <f t="shared" si="15"/>
        <v>6</v>
      </c>
      <c r="I215" s="200"/>
    </row>
    <row r="216" spans="1:9" x14ac:dyDescent="0.25">
      <c r="A216" s="197">
        <v>42952</v>
      </c>
      <c r="B216" s="165">
        <v>21652</v>
      </c>
      <c r="C216" s="162">
        <f t="shared" si="12"/>
        <v>5</v>
      </c>
      <c r="D216" s="201">
        <f t="shared" si="13"/>
        <v>42948</v>
      </c>
      <c r="E216" s="162">
        <f t="shared" si="14"/>
        <v>2017</v>
      </c>
      <c r="F216" s="199">
        <f t="shared" si="15"/>
        <v>7</v>
      </c>
      <c r="I216" s="200"/>
    </row>
    <row r="217" spans="1:9" x14ac:dyDescent="0.25">
      <c r="A217" s="197">
        <v>42953</v>
      </c>
      <c r="B217" s="165">
        <v>36989</v>
      </c>
      <c r="C217" s="162">
        <f t="shared" si="12"/>
        <v>6</v>
      </c>
      <c r="D217" s="201">
        <f t="shared" si="13"/>
        <v>42948</v>
      </c>
      <c r="E217" s="162">
        <f t="shared" si="14"/>
        <v>2017</v>
      </c>
      <c r="F217" s="199">
        <f t="shared" si="15"/>
        <v>1</v>
      </c>
      <c r="I217" s="200"/>
    </row>
    <row r="218" spans="1:9" x14ac:dyDescent="0.25">
      <c r="A218" s="197">
        <v>42954</v>
      </c>
      <c r="B218" s="165">
        <v>31160</v>
      </c>
      <c r="C218" s="162">
        <f t="shared" si="12"/>
        <v>7</v>
      </c>
      <c r="D218" s="201">
        <f t="shared" si="13"/>
        <v>42948</v>
      </c>
      <c r="E218" s="162">
        <f t="shared" si="14"/>
        <v>2017</v>
      </c>
      <c r="F218" s="199">
        <f t="shared" si="15"/>
        <v>2</v>
      </c>
      <c r="I218" s="200"/>
    </row>
    <row r="219" spans="1:9" x14ac:dyDescent="0.25">
      <c r="A219" s="197">
        <v>42955</v>
      </c>
      <c r="B219" s="165">
        <v>32685</v>
      </c>
      <c r="C219" s="162">
        <f t="shared" si="12"/>
        <v>8</v>
      </c>
      <c r="D219" s="201">
        <f t="shared" si="13"/>
        <v>42948</v>
      </c>
      <c r="E219" s="162">
        <f t="shared" si="14"/>
        <v>2017</v>
      </c>
      <c r="F219" s="199">
        <f t="shared" si="15"/>
        <v>3</v>
      </c>
      <c r="I219" s="200"/>
    </row>
    <row r="220" spans="1:9" x14ac:dyDescent="0.25">
      <c r="A220" s="197">
        <v>42956</v>
      </c>
      <c r="B220" s="165">
        <v>10544</v>
      </c>
      <c r="C220" s="162">
        <f t="shared" si="12"/>
        <v>9</v>
      </c>
      <c r="D220" s="201">
        <f t="shared" si="13"/>
        <v>42948</v>
      </c>
      <c r="E220" s="162">
        <f t="shared" si="14"/>
        <v>2017</v>
      </c>
      <c r="F220" s="199">
        <f t="shared" si="15"/>
        <v>4</v>
      </c>
      <c r="I220" s="200"/>
    </row>
    <row r="221" spans="1:9" x14ac:dyDescent="0.25">
      <c r="A221" s="197">
        <v>42957</v>
      </c>
      <c r="B221" s="165">
        <v>30974</v>
      </c>
      <c r="C221" s="162">
        <f t="shared" si="12"/>
        <v>10</v>
      </c>
      <c r="D221" s="201">
        <f t="shared" si="13"/>
        <v>42948</v>
      </c>
      <c r="E221" s="162">
        <f t="shared" si="14"/>
        <v>2017</v>
      </c>
      <c r="F221" s="199">
        <f t="shared" si="15"/>
        <v>5</v>
      </c>
      <c r="I221" s="200"/>
    </row>
    <row r="222" spans="1:9" x14ac:dyDescent="0.25">
      <c r="A222" s="197">
        <v>42958</v>
      </c>
      <c r="B222" s="165">
        <v>23834</v>
      </c>
      <c r="C222" s="162">
        <f t="shared" si="12"/>
        <v>11</v>
      </c>
      <c r="D222" s="201">
        <f t="shared" si="13"/>
        <v>42948</v>
      </c>
      <c r="E222" s="162">
        <f t="shared" si="14"/>
        <v>2017</v>
      </c>
      <c r="F222" s="199">
        <f t="shared" si="15"/>
        <v>6</v>
      </c>
      <c r="I222" s="200"/>
    </row>
    <row r="223" spans="1:9" x14ac:dyDescent="0.25">
      <c r="A223" s="197">
        <v>42959</v>
      </c>
      <c r="B223" s="165">
        <v>25678</v>
      </c>
      <c r="C223" s="162">
        <f t="shared" si="12"/>
        <v>12</v>
      </c>
      <c r="D223" s="201">
        <f t="shared" si="13"/>
        <v>42948</v>
      </c>
      <c r="E223" s="162">
        <f t="shared" si="14"/>
        <v>2017</v>
      </c>
      <c r="F223" s="199">
        <f t="shared" si="15"/>
        <v>7</v>
      </c>
      <c r="I223" s="200"/>
    </row>
    <row r="224" spans="1:9" x14ac:dyDescent="0.25">
      <c r="A224" s="197">
        <v>42960</v>
      </c>
      <c r="B224" s="165">
        <v>23809</v>
      </c>
      <c r="C224" s="162">
        <f t="shared" si="12"/>
        <v>13</v>
      </c>
      <c r="D224" s="201">
        <f t="shared" si="13"/>
        <v>42948</v>
      </c>
      <c r="E224" s="162">
        <f t="shared" si="14"/>
        <v>2017</v>
      </c>
      <c r="F224" s="199">
        <f t="shared" si="15"/>
        <v>1</v>
      </c>
      <c r="I224" s="200"/>
    </row>
    <row r="225" spans="1:9" x14ac:dyDescent="0.25">
      <c r="A225" s="197">
        <v>42961</v>
      </c>
      <c r="B225" s="165">
        <v>12689</v>
      </c>
      <c r="C225" s="162">
        <f t="shared" si="12"/>
        <v>14</v>
      </c>
      <c r="D225" s="201">
        <f t="shared" si="13"/>
        <v>42948</v>
      </c>
      <c r="E225" s="162">
        <f t="shared" si="14"/>
        <v>2017</v>
      </c>
      <c r="F225" s="199">
        <f t="shared" si="15"/>
        <v>2</v>
      </c>
      <c r="I225" s="200"/>
    </row>
    <row r="226" spans="1:9" x14ac:dyDescent="0.25">
      <c r="A226" s="197">
        <v>42962</v>
      </c>
      <c r="B226" s="165">
        <v>3983</v>
      </c>
      <c r="C226" s="162">
        <f t="shared" si="12"/>
        <v>15</v>
      </c>
      <c r="D226" s="201">
        <f t="shared" si="13"/>
        <v>42948</v>
      </c>
      <c r="E226" s="162">
        <f t="shared" si="14"/>
        <v>2017</v>
      </c>
      <c r="F226" s="199">
        <f t="shared" si="15"/>
        <v>3</v>
      </c>
      <c r="I226" s="200"/>
    </row>
    <row r="227" spans="1:9" x14ac:dyDescent="0.25">
      <c r="A227" s="197">
        <v>42963</v>
      </c>
      <c r="B227" s="165">
        <v>39752</v>
      </c>
      <c r="C227" s="162">
        <f t="shared" si="12"/>
        <v>16</v>
      </c>
      <c r="D227" s="201">
        <f t="shared" si="13"/>
        <v>42948</v>
      </c>
      <c r="E227" s="162">
        <f t="shared" si="14"/>
        <v>2017</v>
      </c>
      <c r="F227" s="199">
        <f t="shared" si="15"/>
        <v>4</v>
      </c>
      <c r="I227" s="200"/>
    </row>
    <row r="228" spans="1:9" x14ac:dyDescent="0.25">
      <c r="A228" s="197">
        <v>42964</v>
      </c>
      <c r="B228" s="165">
        <v>8318</v>
      </c>
      <c r="C228" s="162">
        <f t="shared" si="12"/>
        <v>17</v>
      </c>
      <c r="D228" s="201">
        <f t="shared" si="13"/>
        <v>42948</v>
      </c>
      <c r="E228" s="162">
        <f t="shared" si="14"/>
        <v>2017</v>
      </c>
      <c r="F228" s="199">
        <f t="shared" si="15"/>
        <v>5</v>
      </c>
      <c r="I228" s="200"/>
    </row>
    <row r="229" spans="1:9" x14ac:dyDescent="0.25">
      <c r="A229" s="197">
        <v>42965</v>
      </c>
      <c r="B229" s="165">
        <v>1015</v>
      </c>
      <c r="C229" s="162">
        <f t="shared" si="12"/>
        <v>18</v>
      </c>
      <c r="D229" s="201">
        <f t="shared" si="13"/>
        <v>42948</v>
      </c>
      <c r="E229" s="162">
        <f t="shared" si="14"/>
        <v>2017</v>
      </c>
      <c r="F229" s="199">
        <f t="shared" si="15"/>
        <v>6</v>
      </c>
      <c r="I229" s="200"/>
    </row>
    <row r="230" spans="1:9" x14ac:dyDescent="0.25">
      <c r="A230" s="197">
        <v>42966</v>
      </c>
      <c r="B230" s="165">
        <v>36340</v>
      </c>
      <c r="C230" s="162">
        <f t="shared" si="12"/>
        <v>19</v>
      </c>
      <c r="D230" s="201">
        <f t="shared" si="13"/>
        <v>42948</v>
      </c>
      <c r="E230" s="162">
        <f t="shared" si="14"/>
        <v>2017</v>
      </c>
      <c r="F230" s="199">
        <f t="shared" si="15"/>
        <v>7</v>
      </c>
      <c r="I230" s="200"/>
    </row>
    <row r="231" spans="1:9" x14ac:dyDescent="0.25">
      <c r="A231" s="197">
        <v>42967</v>
      </c>
      <c r="B231" s="165">
        <v>24475</v>
      </c>
      <c r="C231" s="162">
        <f t="shared" si="12"/>
        <v>20</v>
      </c>
      <c r="D231" s="201">
        <f t="shared" si="13"/>
        <v>42948</v>
      </c>
      <c r="E231" s="162">
        <f t="shared" si="14"/>
        <v>2017</v>
      </c>
      <c r="F231" s="199">
        <f t="shared" si="15"/>
        <v>1</v>
      </c>
      <c r="I231" s="200"/>
    </row>
    <row r="232" spans="1:9" x14ac:dyDescent="0.25">
      <c r="A232" s="197">
        <v>42968</v>
      </c>
      <c r="B232" s="165">
        <v>2518</v>
      </c>
      <c r="C232" s="162">
        <f t="shared" si="12"/>
        <v>21</v>
      </c>
      <c r="D232" s="201">
        <f t="shared" si="13"/>
        <v>42948</v>
      </c>
      <c r="E232" s="162">
        <f t="shared" si="14"/>
        <v>2017</v>
      </c>
      <c r="F232" s="199">
        <f t="shared" si="15"/>
        <v>2</v>
      </c>
      <c r="I232" s="200"/>
    </row>
    <row r="233" spans="1:9" x14ac:dyDescent="0.25">
      <c r="A233" s="197">
        <v>42969</v>
      </c>
      <c r="B233" s="165">
        <v>35657</v>
      </c>
      <c r="C233" s="162">
        <f t="shared" si="12"/>
        <v>22</v>
      </c>
      <c r="D233" s="201">
        <f t="shared" si="13"/>
        <v>42948</v>
      </c>
      <c r="E233" s="162">
        <f t="shared" si="14"/>
        <v>2017</v>
      </c>
      <c r="F233" s="199">
        <f t="shared" si="15"/>
        <v>3</v>
      </c>
      <c r="I233" s="200"/>
    </row>
    <row r="234" spans="1:9" x14ac:dyDescent="0.25">
      <c r="A234" s="197">
        <v>42970</v>
      </c>
      <c r="B234" s="165">
        <v>32898</v>
      </c>
      <c r="C234" s="162">
        <f t="shared" si="12"/>
        <v>23</v>
      </c>
      <c r="D234" s="201">
        <f t="shared" si="13"/>
        <v>42948</v>
      </c>
      <c r="E234" s="162">
        <f t="shared" si="14"/>
        <v>2017</v>
      </c>
      <c r="F234" s="199">
        <f t="shared" si="15"/>
        <v>4</v>
      </c>
      <c r="I234" s="200"/>
    </row>
    <row r="235" spans="1:9" x14ac:dyDescent="0.25">
      <c r="A235" s="197">
        <v>42971</v>
      </c>
      <c r="B235" s="165">
        <v>27653</v>
      </c>
      <c r="C235" s="162">
        <f t="shared" si="12"/>
        <v>24</v>
      </c>
      <c r="D235" s="201">
        <f t="shared" si="13"/>
        <v>42948</v>
      </c>
      <c r="E235" s="162">
        <f t="shared" si="14"/>
        <v>2017</v>
      </c>
      <c r="F235" s="199">
        <f t="shared" si="15"/>
        <v>5</v>
      </c>
      <c r="I235" s="200"/>
    </row>
    <row r="236" spans="1:9" x14ac:dyDescent="0.25">
      <c r="A236" s="197">
        <v>42972</v>
      </c>
      <c r="B236" s="165">
        <v>37365</v>
      </c>
      <c r="C236" s="162">
        <f t="shared" si="12"/>
        <v>25</v>
      </c>
      <c r="D236" s="201">
        <f t="shared" si="13"/>
        <v>42948</v>
      </c>
      <c r="E236" s="162">
        <f t="shared" si="14"/>
        <v>2017</v>
      </c>
      <c r="F236" s="199">
        <f t="shared" si="15"/>
        <v>6</v>
      </c>
      <c r="I236" s="200"/>
    </row>
    <row r="237" spans="1:9" x14ac:dyDescent="0.25">
      <c r="A237" s="197">
        <v>42973</v>
      </c>
      <c r="B237" s="165">
        <v>29232</v>
      </c>
      <c r="C237" s="162">
        <f t="shared" si="12"/>
        <v>26</v>
      </c>
      <c r="D237" s="201">
        <f t="shared" si="13"/>
        <v>42948</v>
      </c>
      <c r="E237" s="162">
        <f t="shared" si="14"/>
        <v>2017</v>
      </c>
      <c r="F237" s="199">
        <f t="shared" si="15"/>
        <v>7</v>
      </c>
      <c r="I237" s="200"/>
    </row>
    <row r="238" spans="1:9" x14ac:dyDescent="0.25">
      <c r="A238" s="197">
        <v>42974</v>
      </c>
      <c r="B238" s="165">
        <v>35699</v>
      </c>
      <c r="C238" s="162">
        <f t="shared" si="12"/>
        <v>27</v>
      </c>
      <c r="D238" s="201">
        <f t="shared" si="13"/>
        <v>42948</v>
      </c>
      <c r="E238" s="162">
        <f t="shared" si="14"/>
        <v>2017</v>
      </c>
      <c r="F238" s="199">
        <f t="shared" si="15"/>
        <v>1</v>
      </c>
      <c r="I238" s="200"/>
    </row>
    <row r="239" spans="1:9" x14ac:dyDescent="0.25">
      <c r="A239" s="197">
        <v>42975</v>
      </c>
      <c r="B239" s="165">
        <v>11958</v>
      </c>
      <c r="C239" s="162">
        <f t="shared" si="12"/>
        <v>28</v>
      </c>
      <c r="D239" s="201">
        <f t="shared" si="13"/>
        <v>42948</v>
      </c>
      <c r="E239" s="162">
        <f t="shared" si="14"/>
        <v>2017</v>
      </c>
      <c r="F239" s="199">
        <f t="shared" si="15"/>
        <v>2</v>
      </c>
      <c r="I239" s="200"/>
    </row>
    <row r="240" spans="1:9" x14ac:dyDescent="0.25">
      <c r="A240" s="197">
        <v>42976</v>
      </c>
      <c r="B240" s="165">
        <v>19862</v>
      </c>
      <c r="C240" s="162">
        <f t="shared" si="12"/>
        <v>29</v>
      </c>
      <c r="D240" s="201">
        <f t="shared" si="13"/>
        <v>42948</v>
      </c>
      <c r="E240" s="162">
        <f t="shared" si="14"/>
        <v>2017</v>
      </c>
      <c r="F240" s="199">
        <f t="shared" si="15"/>
        <v>3</v>
      </c>
      <c r="I240" s="200"/>
    </row>
    <row r="241" spans="1:9" x14ac:dyDescent="0.25">
      <c r="A241" s="197">
        <v>42977</v>
      </c>
      <c r="B241" s="165">
        <v>3284</v>
      </c>
      <c r="C241" s="162">
        <f t="shared" si="12"/>
        <v>30</v>
      </c>
      <c r="D241" s="201">
        <f t="shared" si="13"/>
        <v>42948</v>
      </c>
      <c r="E241" s="162">
        <f t="shared" si="14"/>
        <v>2017</v>
      </c>
      <c r="F241" s="199">
        <f t="shared" si="15"/>
        <v>4</v>
      </c>
      <c r="I241" s="200"/>
    </row>
    <row r="242" spans="1:9" x14ac:dyDescent="0.25">
      <c r="A242" s="197">
        <v>42978</v>
      </c>
      <c r="B242" s="165">
        <v>33284</v>
      </c>
      <c r="C242" s="162">
        <f t="shared" si="12"/>
        <v>31</v>
      </c>
      <c r="D242" s="201">
        <f t="shared" si="13"/>
        <v>42948</v>
      </c>
      <c r="E242" s="162">
        <f t="shared" si="14"/>
        <v>2017</v>
      </c>
      <c r="F242" s="199">
        <f t="shared" si="15"/>
        <v>5</v>
      </c>
      <c r="I242" s="200"/>
    </row>
    <row r="243" spans="1:9" x14ac:dyDescent="0.25">
      <c r="A243" s="197">
        <v>42979</v>
      </c>
      <c r="B243" s="165">
        <v>36703</v>
      </c>
      <c r="C243" s="162">
        <f t="shared" si="12"/>
        <v>1</v>
      </c>
      <c r="D243" s="201">
        <f t="shared" si="13"/>
        <v>42979</v>
      </c>
      <c r="E243" s="162">
        <f t="shared" si="14"/>
        <v>2017</v>
      </c>
      <c r="F243" s="199">
        <f t="shared" si="15"/>
        <v>6</v>
      </c>
      <c r="I243" s="200"/>
    </row>
    <row r="244" spans="1:9" x14ac:dyDescent="0.25">
      <c r="A244" s="197">
        <v>42980</v>
      </c>
      <c r="B244" s="165">
        <v>4763</v>
      </c>
      <c r="C244" s="162">
        <f t="shared" si="12"/>
        <v>2</v>
      </c>
      <c r="D244" s="201">
        <f t="shared" si="13"/>
        <v>42979</v>
      </c>
      <c r="E244" s="162">
        <f t="shared" si="14"/>
        <v>2017</v>
      </c>
      <c r="F244" s="199">
        <f t="shared" si="15"/>
        <v>7</v>
      </c>
      <c r="I244" s="200"/>
    </row>
    <row r="245" spans="1:9" x14ac:dyDescent="0.25">
      <c r="A245" s="197">
        <v>42981</v>
      </c>
      <c r="B245" s="165">
        <v>19982</v>
      </c>
      <c r="C245" s="162">
        <f t="shared" si="12"/>
        <v>3</v>
      </c>
      <c r="D245" s="201">
        <f t="shared" si="13"/>
        <v>42979</v>
      </c>
      <c r="E245" s="162">
        <f t="shared" si="14"/>
        <v>2017</v>
      </c>
      <c r="F245" s="199">
        <f t="shared" si="15"/>
        <v>1</v>
      </c>
      <c r="I245" s="200"/>
    </row>
    <row r="246" spans="1:9" x14ac:dyDescent="0.25">
      <c r="A246" s="197">
        <v>42982</v>
      </c>
      <c r="B246" s="165">
        <v>29809</v>
      </c>
      <c r="C246" s="162">
        <f t="shared" si="12"/>
        <v>4</v>
      </c>
      <c r="D246" s="201">
        <f t="shared" si="13"/>
        <v>42979</v>
      </c>
      <c r="E246" s="162">
        <f t="shared" si="14"/>
        <v>2017</v>
      </c>
      <c r="F246" s="199">
        <f t="shared" si="15"/>
        <v>2</v>
      </c>
      <c r="I246" s="200"/>
    </row>
    <row r="247" spans="1:9" x14ac:dyDescent="0.25">
      <c r="A247" s="197">
        <v>42983</v>
      </c>
      <c r="B247" s="165">
        <v>36281</v>
      </c>
      <c r="C247" s="162">
        <f t="shared" si="12"/>
        <v>5</v>
      </c>
      <c r="D247" s="201">
        <f t="shared" si="13"/>
        <v>42979</v>
      </c>
      <c r="E247" s="162">
        <f t="shared" si="14"/>
        <v>2017</v>
      </c>
      <c r="F247" s="199">
        <f t="shared" si="15"/>
        <v>3</v>
      </c>
      <c r="I247" s="200"/>
    </row>
    <row r="248" spans="1:9" x14ac:dyDescent="0.25">
      <c r="A248" s="197">
        <v>42984</v>
      </c>
      <c r="B248" s="165">
        <v>29762</v>
      </c>
      <c r="C248" s="162">
        <f t="shared" si="12"/>
        <v>6</v>
      </c>
      <c r="D248" s="201">
        <f t="shared" si="13"/>
        <v>42979</v>
      </c>
      <c r="E248" s="162">
        <f t="shared" si="14"/>
        <v>2017</v>
      </c>
      <c r="F248" s="199">
        <f t="shared" si="15"/>
        <v>4</v>
      </c>
      <c r="I248" s="200"/>
    </row>
    <row r="249" spans="1:9" x14ac:dyDescent="0.25">
      <c r="A249" s="197">
        <v>42985</v>
      </c>
      <c r="B249" s="165">
        <v>32438</v>
      </c>
      <c r="C249" s="162">
        <f t="shared" si="12"/>
        <v>7</v>
      </c>
      <c r="D249" s="201">
        <f t="shared" si="13"/>
        <v>42979</v>
      </c>
      <c r="E249" s="162">
        <f t="shared" si="14"/>
        <v>2017</v>
      </c>
      <c r="F249" s="199">
        <f t="shared" si="15"/>
        <v>5</v>
      </c>
      <c r="I249" s="200"/>
    </row>
    <row r="250" spans="1:9" x14ac:dyDescent="0.25">
      <c r="A250" s="197">
        <v>42986</v>
      </c>
      <c r="B250" s="165">
        <v>12650</v>
      </c>
      <c r="C250" s="162">
        <f t="shared" si="12"/>
        <v>8</v>
      </c>
      <c r="D250" s="201">
        <f t="shared" si="13"/>
        <v>42979</v>
      </c>
      <c r="E250" s="162">
        <f t="shared" si="14"/>
        <v>2017</v>
      </c>
      <c r="F250" s="199">
        <f t="shared" si="15"/>
        <v>6</v>
      </c>
      <c r="I250" s="200"/>
    </row>
    <row r="251" spans="1:9" x14ac:dyDescent="0.25">
      <c r="A251" s="197">
        <v>42987</v>
      </c>
      <c r="B251" s="165">
        <v>29461</v>
      </c>
      <c r="C251" s="162">
        <f t="shared" si="12"/>
        <v>9</v>
      </c>
      <c r="D251" s="201">
        <f t="shared" si="13"/>
        <v>42979</v>
      </c>
      <c r="E251" s="162">
        <f t="shared" si="14"/>
        <v>2017</v>
      </c>
      <c r="F251" s="199">
        <f t="shared" si="15"/>
        <v>7</v>
      </c>
      <c r="I251" s="200"/>
    </row>
    <row r="252" spans="1:9" x14ac:dyDescent="0.25">
      <c r="A252" s="197">
        <v>42988</v>
      </c>
      <c r="B252" s="165">
        <v>33293</v>
      </c>
      <c r="C252" s="162">
        <f t="shared" si="12"/>
        <v>10</v>
      </c>
      <c r="D252" s="201">
        <f t="shared" si="13"/>
        <v>42979</v>
      </c>
      <c r="E252" s="162">
        <f t="shared" si="14"/>
        <v>2017</v>
      </c>
      <c r="F252" s="199">
        <f t="shared" si="15"/>
        <v>1</v>
      </c>
      <c r="I252" s="200"/>
    </row>
    <row r="253" spans="1:9" x14ac:dyDescent="0.25">
      <c r="A253" s="197">
        <v>42989</v>
      </c>
      <c r="B253" s="165">
        <v>24508</v>
      </c>
      <c r="C253" s="162">
        <f t="shared" si="12"/>
        <v>11</v>
      </c>
      <c r="D253" s="201">
        <f t="shared" si="13"/>
        <v>42979</v>
      </c>
      <c r="E253" s="162">
        <f t="shared" si="14"/>
        <v>2017</v>
      </c>
      <c r="F253" s="199">
        <f t="shared" si="15"/>
        <v>2</v>
      </c>
      <c r="I253" s="200"/>
    </row>
    <row r="254" spans="1:9" x14ac:dyDescent="0.25">
      <c r="A254" s="197">
        <v>42990</v>
      </c>
      <c r="B254" s="165">
        <v>38668</v>
      </c>
      <c r="C254" s="162">
        <f t="shared" si="12"/>
        <v>12</v>
      </c>
      <c r="D254" s="201">
        <f t="shared" si="13"/>
        <v>42979</v>
      </c>
      <c r="E254" s="162">
        <f t="shared" si="14"/>
        <v>2017</v>
      </c>
      <c r="F254" s="199">
        <f t="shared" si="15"/>
        <v>3</v>
      </c>
      <c r="I254" s="200"/>
    </row>
    <row r="255" spans="1:9" x14ac:dyDescent="0.25">
      <c r="A255" s="197">
        <v>42991</v>
      </c>
      <c r="B255" s="165">
        <v>26767</v>
      </c>
      <c r="C255" s="162">
        <f t="shared" si="12"/>
        <v>13</v>
      </c>
      <c r="D255" s="201">
        <f t="shared" si="13"/>
        <v>42979</v>
      </c>
      <c r="E255" s="162">
        <f t="shared" si="14"/>
        <v>2017</v>
      </c>
      <c r="F255" s="199">
        <f t="shared" si="15"/>
        <v>4</v>
      </c>
      <c r="I255" s="200"/>
    </row>
    <row r="256" spans="1:9" x14ac:dyDescent="0.25">
      <c r="A256" s="197">
        <v>42992</v>
      </c>
      <c r="B256" s="165">
        <v>11107</v>
      </c>
      <c r="C256" s="162">
        <f t="shared" si="12"/>
        <v>14</v>
      </c>
      <c r="D256" s="201">
        <f t="shared" si="13"/>
        <v>42979</v>
      </c>
      <c r="E256" s="162">
        <f t="shared" si="14"/>
        <v>2017</v>
      </c>
      <c r="F256" s="199">
        <f t="shared" si="15"/>
        <v>5</v>
      </c>
      <c r="I256" s="200"/>
    </row>
    <row r="257" spans="1:9" x14ac:dyDescent="0.25">
      <c r="A257" s="197">
        <v>42993</v>
      </c>
      <c r="B257" s="165">
        <v>27262</v>
      </c>
      <c r="C257" s="162">
        <f t="shared" si="12"/>
        <v>15</v>
      </c>
      <c r="D257" s="201">
        <f t="shared" si="13"/>
        <v>42979</v>
      </c>
      <c r="E257" s="162">
        <f t="shared" si="14"/>
        <v>2017</v>
      </c>
      <c r="F257" s="199">
        <f t="shared" si="15"/>
        <v>6</v>
      </c>
      <c r="I257" s="200"/>
    </row>
    <row r="258" spans="1:9" x14ac:dyDescent="0.25">
      <c r="A258" s="197">
        <v>42994</v>
      </c>
      <c r="B258" s="165">
        <v>10389</v>
      </c>
      <c r="C258" s="162">
        <f t="shared" si="12"/>
        <v>16</v>
      </c>
      <c r="D258" s="201">
        <f t="shared" si="13"/>
        <v>42979</v>
      </c>
      <c r="E258" s="162">
        <f t="shared" si="14"/>
        <v>2017</v>
      </c>
      <c r="F258" s="199">
        <f t="shared" si="15"/>
        <v>7</v>
      </c>
      <c r="I258" s="200"/>
    </row>
    <row r="259" spans="1:9" x14ac:dyDescent="0.25">
      <c r="A259" s="197">
        <v>42995</v>
      </c>
      <c r="B259" s="165">
        <v>30303</v>
      </c>
      <c r="C259" s="162">
        <f t="shared" ref="C259:C322" si="16">DAY(A259)</f>
        <v>17</v>
      </c>
      <c r="D259" s="201">
        <f t="shared" ref="D259:D322" si="17">DATE(YEAR(A259),MONTH(A259),1)</f>
        <v>42979</v>
      </c>
      <c r="E259" s="162">
        <f t="shared" ref="E259:E322" si="18">YEAR(A259)</f>
        <v>2017</v>
      </c>
      <c r="F259" s="199">
        <f t="shared" ref="F259:F322" si="19">WEEKDAY(A259)</f>
        <v>1</v>
      </c>
      <c r="I259" s="200"/>
    </row>
    <row r="260" spans="1:9" x14ac:dyDescent="0.25">
      <c r="A260" s="197">
        <v>42996</v>
      </c>
      <c r="B260" s="165">
        <v>10712</v>
      </c>
      <c r="C260" s="162">
        <f t="shared" si="16"/>
        <v>18</v>
      </c>
      <c r="D260" s="201">
        <f t="shared" si="17"/>
        <v>42979</v>
      </c>
      <c r="E260" s="162">
        <f t="shared" si="18"/>
        <v>2017</v>
      </c>
      <c r="F260" s="199">
        <f t="shared" si="19"/>
        <v>2</v>
      </c>
      <c r="I260" s="200"/>
    </row>
    <row r="261" spans="1:9" x14ac:dyDescent="0.25">
      <c r="A261" s="197">
        <v>42997</v>
      </c>
      <c r="B261" s="165">
        <v>36051</v>
      </c>
      <c r="C261" s="162">
        <f t="shared" si="16"/>
        <v>19</v>
      </c>
      <c r="D261" s="201">
        <f t="shared" si="17"/>
        <v>42979</v>
      </c>
      <c r="E261" s="162">
        <f t="shared" si="18"/>
        <v>2017</v>
      </c>
      <c r="F261" s="199">
        <f t="shared" si="19"/>
        <v>3</v>
      </c>
      <c r="I261" s="200"/>
    </row>
    <row r="262" spans="1:9" x14ac:dyDescent="0.25">
      <c r="A262" s="197">
        <v>42998</v>
      </c>
      <c r="B262" s="165">
        <v>36979</v>
      </c>
      <c r="C262" s="162">
        <f t="shared" si="16"/>
        <v>20</v>
      </c>
      <c r="D262" s="201">
        <f t="shared" si="17"/>
        <v>42979</v>
      </c>
      <c r="E262" s="162">
        <f t="shared" si="18"/>
        <v>2017</v>
      </c>
      <c r="F262" s="199">
        <f t="shared" si="19"/>
        <v>4</v>
      </c>
      <c r="I262" s="200"/>
    </row>
    <row r="263" spans="1:9" x14ac:dyDescent="0.25">
      <c r="A263" s="197">
        <v>42999</v>
      </c>
      <c r="B263" s="165">
        <v>19483</v>
      </c>
      <c r="C263" s="162">
        <f t="shared" si="16"/>
        <v>21</v>
      </c>
      <c r="D263" s="201">
        <f t="shared" si="17"/>
        <v>42979</v>
      </c>
      <c r="E263" s="162">
        <f t="shared" si="18"/>
        <v>2017</v>
      </c>
      <c r="F263" s="199">
        <f t="shared" si="19"/>
        <v>5</v>
      </c>
      <c r="I263" s="200"/>
    </row>
    <row r="264" spans="1:9" x14ac:dyDescent="0.25">
      <c r="A264" s="197">
        <v>43000</v>
      </c>
      <c r="B264" s="165">
        <v>4013</v>
      </c>
      <c r="C264" s="162">
        <f t="shared" si="16"/>
        <v>22</v>
      </c>
      <c r="D264" s="201">
        <f t="shared" si="17"/>
        <v>42979</v>
      </c>
      <c r="E264" s="162">
        <f t="shared" si="18"/>
        <v>2017</v>
      </c>
      <c r="F264" s="199">
        <f t="shared" si="19"/>
        <v>6</v>
      </c>
      <c r="I264" s="200"/>
    </row>
    <row r="265" spans="1:9" x14ac:dyDescent="0.25">
      <c r="A265" s="197">
        <v>43001</v>
      </c>
      <c r="B265" s="165">
        <v>27592</v>
      </c>
      <c r="C265" s="162">
        <f t="shared" si="16"/>
        <v>23</v>
      </c>
      <c r="D265" s="201">
        <f t="shared" si="17"/>
        <v>42979</v>
      </c>
      <c r="E265" s="162">
        <f t="shared" si="18"/>
        <v>2017</v>
      </c>
      <c r="F265" s="199">
        <f t="shared" si="19"/>
        <v>7</v>
      </c>
      <c r="I265" s="200"/>
    </row>
    <row r="266" spans="1:9" x14ac:dyDescent="0.25">
      <c r="A266" s="197">
        <v>43002</v>
      </c>
      <c r="B266" s="165">
        <v>6900</v>
      </c>
      <c r="C266" s="162">
        <f t="shared" si="16"/>
        <v>24</v>
      </c>
      <c r="D266" s="201">
        <f t="shared" si="17"/>
        <v>42979</v>
      </c>
      <c r="E266" s="162">
        <f t="shared" si="18"/>
        <v>2017</v>
      </c>
      <c r="F266" s="199">
        <f t="shared" si="19"/>
        <v>1</v>
      </c>
      <c r="I266" s="200"/>
    </row>
    <row r="267" spans="1:9" x14ac:dyDescent="0.25">
      <c r="A267" s="197">
        <v>43003</v>
      </c>
      <c r="B267" s="165">
        <v>39766</v>
      </c>
      <c r="C267" s="162">
        <f t="shared" si="16"/>
        <v>25</v>
      </c>
      <c r="D267" s="201">
        <f t="shared" si="17"/>
        <v>42979</v>
      </c>
      <c r="E267" s="162">
        <f t="shared" si="18"/>
        <v>2017</v>
      </c>
      <c r="F267" s="199">
        <f t="shared" si="19"/>
        <v>2</v>
      </c>
      <c r="I267" s="200"/>
    </row>
    <row r="268" spans="1:9" x14ac:dyDescent="0.25">
      <c r="A268" s="197">
        <v>43004</v>
      </c>
      <c r="B268" s="165">
        <v>9418</v>
      </c>
      <c r="C268" s="162">
        <f t="shared" si="16"/>
        <v>26</v>
      </c>
      <c r="D268" s="201">
        <f t="shared" si="17"/>
        <v>42979</v>
      </c>
      <c r="E268" s="162">
        <f t="shared" si="18"/>
        <v>2017</v>
      </c>
      <c r="F268" s="199">
        <f t="shared" si="19"/>
        <v>3</v>
      </c>
      <c r="I268" s="200"/>
    </row>
    <row r="269" spans="1:9" x14ac:dyDescent="0.25">
      <c r="A269" s="197">
        <v>43005</v>
      </c>
      <c r="B269" s="165">
        <v>31400</v>
      </c>
      <c r="C269" s="162">
        <f t="shared" si="16"/>
        <v>27</v>
      </c>
      <c r="D269" s="201">
        <f t="shared" si="17"/>
        <v>42979</v>
      </c>
      <c r="E269" s="162">
        <f t="shared" si="18"/>
        <v>2017</v>
      </c>
      <c r="F269" s="199">
        <f t="shared" si="19"/>
        <v>4</v>
      </c>
      <c r="I269" s="200"/>
    </row>
    <row r="270" spans="1:9" x14ac:dyDescent="0.25">
      <c r="A270" s="197">
        <v>43006</v>
      </c>
      <c r="B270" s="165">
        <v>14608</v>
      </c>
      <c r="C270" s="162">
        <f t="shared" si="16"/>
        <v>28</v>
      </c>
      <c r="D270" s="201">
        <f t="shared" si="17"/>
        <v>42979</v>
      </c>
      <c r="E270" s="162">
        <f t="shared" si="18"/>
        <v>2017</v>
      </c>
      <c r="F270" s="199">
        <f t="shared" si="19"/>
        <v>5</v>
      </c>
      <c r="I270" s="200"/>
    </row>
    <row r="271" spans="1:9" x14ac:dyDescent="0.25">
      <c r="A271" s="197">
        <v>43007</v>
      </c>
      <c r="B271" s="165">
        <v>35614</v>
      </c>
      <c r="C271" s="162">
        <f t="shared" si="16"/>
        <v>29</v>
      </c>
      <c r="D271" s="201">
        <f t="shared" si="17"/>
        <v>42979</v>
      </c>
      <c r="E271" s="162">
        <f t="shared" si="18"/>
        <v>2017</v>
      </c>
      <c r="F271" s="199">
        <f t="shared" si="19"/>
        <v>6</v>
      </c>
      <c r="I271" s="200"/>
    </row>
    <row r="272" spans="1:9" x14ac:dyDescent="0.25">
      <c r="A272" s="197">
        <v>43008</v>
      </c>
      <c r="B272" s="165">
        <v>27277</v>
      </c>
      <c r="C272" s="162">
        <f t="shared" si="16"/>
        <v>30</v>
      </c>
      <c r="D272" s="201">
        <f t="shared" si="17"/>
        <v>42979</v>
      </c>
      <c r="E272" s="162">
        <f t="shared" si="18"/>
        <v>2017</v>
      </c>
      <c r="F272" s="199">
        <f t="shared" si="19"/>
        <v>7</v>
      </c>
      <c r="I272" s="200"/>
    </row>
    <row r="273" spans="1:9" x14ac:dyDescent="0.25">
      <c r="A273" s="197">
        <v>43009</v>
      </c>
      <c r="B273" s="165">
        <v>18579</v>
      </c>
      <c r="C273" s="162">
        <f t="shared" si="16"/>
        <v>1</v>
      </c>
      <c r="D273" s="201">
        <f t="shared" si="17"/>
        <v>43009</v>
      </c>
      <c r="E273" s="162">
        <f t="shared" si="18"/>
        <v>2017</v>
      </c>
      <c r="F273" s="199">
        <f t="shared" si="19"/>
        <v>1</v>
      </c>
      <c r="I273" s="200"/>
    </row>
    <row r="274" spans="1:9" x14ac:dyDescent="0.25">
      <c r="A274" s="197">
        <v>43010</v>
      </c>
      <c r="B274" s="165">
        <v>36304</v>
      </c>
      <c r="C274" s="162">
        <f t="shared" si="16"/>
        <v>2</v>
      </c>
      <c r="D274" s="201">
        <f t="shared" si="17"/>
        <v>43009</v>
      </c>
      <c r="E274" s="162">
        <f t="shared" si="18"/>
        <v>2017</v>
      </c>
      <c r="F274" s="199">
        <f t="shared" si="19"/>
        <v>2</v>
      </c>
      <c r="I274" s="200"/>
    </row>
    <row r="275" spans="1:9" x14ac:dyDescent="0.25">
      <c r="A275" s="197">
        <v>43011</v>
      </c>
      <c r="B275" s="165">
        <v>27499</v>
      </c>
      <c r="C275" s="162">
        <f t="shared" si="16"/>
        <v>3</v>
      </c>
      <c r="D275" s="201">
        <f t="shared" si="17"/>
        <v>43009</v>
      </c>
      <c r="E275" s="162">
        <f t="shared" si="18"/>
        <v>2017</v>
      </c>
      <c r="F275" s="199">
        <f t="shared" si="19"/>
        <v>3</v>
      </c>
      <c r="I275" s="200"/>
    </row>
    <row r="276" spans="1:9" x14ac:dyDescent="0.25">
      <c r="A276" s="197">
        <v>43012</v>
      </c>
      <c r="B276" s="165">
        <v>24814</v>
      </c>
      <c r="C276" s="162">
        <f t="shared" si="16"/>
        <v>4</v>
      </c>
      <c r="D276" s="201">
        <f t="shared" si="17"/>
        <v>43009</v>
      </c>
      <c r="E276" s="162">
        <f t="shared" si="18"/>
        <v>2017</v>
      </c>
      <c r="F276" s="199">
        <f t="shared" si="19"/>
        <v>4</v>
      </c>
      <c r="I276" s="200"/>
    </row>
    <row r="277" spans="1:9" x14ac:dyDescent="0.25">
      <c r="A277" s="197">
        <v>43013</v>
      </c>
      <c r="B277" s="165">
        <v>12033</v>
      </c>
      <c r="C277" s="162">
        <f t="shared" si="16"/>
        <v>5</v>
      </c>
      <c r="D277" s="201">
        <f t="shared" si="17"/>
        <v>43009</v>
      </c>
      <c r="E277" s="162">
        <f t="shared" si="18"/>
        <v>2017</v>
      </c>
      <c r="F277" s="199">
        <f t="shared" si="19"/>
        <v>5</v>
      </c>
      <c r="I277" s="200"/>
    </row>
    <row r="278" spans="1:9" x14ac:dyDescent="0.25">
      <c r="A278" s="197">
        <v>43014</v>
      </c>
      <c r="B278" s="165">
        <v>25139</v>
      </c>
      <c r="C278" s="162">
        <f t="shared" si="16"/>
        <v>6</v>
      </c>
      <c r="D278" s="201">
        <f t="shared" si="17"/>
        <v>43009</v>
      </c>
      <c r="E278" s="162">
        <f t="shared" si="18"/>
        <v>2017</v>
      </c>
      <c r="F278" s="199">
        <f t="shared" si="19"/>
        <v>6</v>
      </c>
      <c r="I278" s="200"/>
    </row>
    <row r="279" spans="1:9" x14ac:dyDescent="0.25">
      <c r="A279" s="197">
        <v>43015</v>
      </c>
      <c r="B279" s="165">
        <v>21840</v>
      </c>
      <c r="C279" s="162">
        <f t="shared" si="16"/>
        <v>7</v>
      </c>
      <c r="D279" s="201">
        <f t="shared" si="17"/>
        <v>43009</v>
      </c>
      <c r="E279" s="162">
        <f t="shared" si="18"/>
        <v>2017</v>
      </c>
      <c r="F279" s="199">
        <f t="shared" si="19"/>
        <v>7</v>
      </c>
      <c r="I279" s="200"/>
    </row>
    <row r="280" spans="1:9" x14ac:dyDescent="0.25">
      <c r="A280" s="197">
        <v>43016</v>
      </c>
      <c r="B280" s="165">
        <v>5965</v>
      </c>
      <c r="C280" s="162">
        <f t="shared" si="16"/>
        <v>8</v>
      </c>
      <c r="D280" s="201">
        <f t="shared" si="17"/>
        <v>43009</v>
      </c>
      <c r="E280" s="162">
        <f t="shared" si="18"/>
        <v>2017</v>
      </c>
      <c r="F280" s="199">
        <f t="shared" si="19"/>
        <v>1</v>
      </c>
      <c r="I280" s="200"/>
    </row>
    <row r="281" spans="1:9" x14ac:dyDescent="0.25">
      <c r="A281" s="197">
        <v>43017</v>
      </c>
      <c r="B281" s="165">
        <v>29596</v>
      </c>
      <c r="C281" s="162">
        <f t="shared" si="16"/>
        <v>9</v>
      </c>
      <c r="D281" s="201">
        <f t="shared" si="17"/>
        <v>43009</v>
      </c>
      <c r="E281" s="162">
        <f t="shared" si="18"/>
        <v>2017</v>
      </c>
      <c r="F281" s="199">
        <f t="shared" si="19"/>
        <v>2</v>
      </c>
      <c r="I281" s="200"/>
    </row>
    <row r="282" spans="1:9" x14ac:dyDescent="0.25">
      <c r="A282" s="197">
        <v>43018</v>
      </c>
      <c r="B282" s="165">
        <v>7205</v>
      </c>
      <c r="C282" s="162">
        <f t="shared" si="16"/>
        <v>10</v>
      </c>
      <c r="D282" s="201">
        <f t="shared" si="17"/>
        <v>43009</v>
      </c>
      <c r="E282" s="162">
        <f t="shared" si="18"/>
        <v>2017</v>
      </c>
      <c r="F282" s="199">
        <f t="shared" si="19"/>
        <v>3</v>
      </c>
      <c r="I282" s="200"/>
    </row>
    <row r="283" spans="1:9" x14ac:dyDescent="0.25">
      <c r="A283" s="197">
        <v>43019</v>
      </c>
      <c r="B283" s="165">
        <v>23958</v>
      </c>
      <c r="C283" s="162">
        <f t="shared" si="16"/>
        <v>11</v>
      </c>
      <c r="D283" s="201">
        <f t="shared" si="17"/>
        <v>43009</v>
      </c>
      <c r="E283" s="162">
        <f t="shared" si="18"/>
        <v>2017</v>
      </c>
      <c r="F283" s="199">
        <f t="shared" si="19"/>
        <v>4</v>
      </c>
      <c r="I283" s="200"/>
    </row>
    <row r="284" spans="1:9" x14ac:dyDescent="0.25">
      <c r="A284" s="197">
        <v>43020</v>
      </c>
      <c r="B284" s="165">
        <v>2453</v>
      </c>
      <c r="C284" s="162">
        <f t="shared" si="16"/>
        <v>12</v>
      </c>
      <c r="D284" s="201">
        <f t="shared" si="17"/>
        <v>43009</v>
      </c>
      <c r="E284" s="162">
        <f t="shared" si="18"/>
        <v>2017</v>
      </c>
      <c r="F284" s="199">
        <f t="shared" si="19"/>
        <v>5</v>
      </c>
      <c r="I284" s="200"/>
    </row>
    <row r="285" spans="1:9" x14ac:dyDescent="0.25">
      <c r="A285" s="197">
        <v>43021</v>
      </c>
      <c r="B285" s="165">
        <v>16342</v>
      </c>
      <c r="C285" s="162">
        <f t="shared" si="16"/>
        <v>13</v>
      </c>
      <c r="D285" s="201">
        <f t="shared" si="17"/>
        <v>43009</v>
      </c>
      <c r="E285" s="162">
        <f t="shared" si="18"/>
        <v>2017</v>
      </c>
      <c r="F285" s="199">
        <f t="shared" si="19"/>
        <v>6</v>
      </c>
      <c r="I285" s="200"/>
    </row>
    <row r="286" spans="1:9" x14ac:dyDescent="0.25">
      <c r="A286" s="197">
        <v>43022</v>
      </c>
      <c r="B286" s="165">
        <v>15635</v>
      </c>
      <c r="C286" s="162">
        <f t="shared" si="16"/>
        <v>14</v>
      </c>
      <c r="D286" s="201">
        <f t="shared" si="17"/>
        <v>43009</v>
      </c>
      <c r="E286" s="162">
        <f t="shared" si="18"/>
        <v>2017</v>
      </c>
      <c r="F286" s="199">
        <f t="shared" si="19"/>
        <v>7</v>
      </c>
      <c r="I286" s="200"/>
    </row>
    <row r="287" spans="1:9" x14ac:dyDescent="0.25">
      <c r="A287" s="197">
        <v>43023</v>
      </c>
      <c r="B287" s="165">
        <v>25468</v>
      </c>
      <c r="C287" s="162">
        <f t="shared" si="16"/>
        <v>15</v>
      </c>
      <c r="D287" s="201">
        <f t="shared" si="17"/>
        <v>43009</v>
      </c>
      <c r="E287" s="162">
        <f t="shared" si="18"/>
        <v>2017</v>
      </c>
      <c r="F287" s="199">
        <f t="shared" si="19"/>
        <v>1</v>
      </c>
      <c r="I287" s="200"/>
    </row>
    <row r="288" spans="1:9" x14ac:dyDescent="0.25">
      <c r="A288" s="197">
        <v>43024</v>
      </c>
      <c r="B288" s="165">
        <v>23960</v>
      </c>
      <c r="C288" s="162">
        <f t="shared" si="16"/>
        <v>16</v>
      </c>
      <c r="D288" s="201">
        <f t="shared" si="17"/>
        <v>43009</v>
      </c>
      <c r="E288" s="162">
        <f t="shared" si="18"/>
        <v>2017</v>
      </c>
      <c r="F288" s="199">
        <f t="shared" si="19"/>
        <v>2</v>
      </c>
      <c r="I288" s="200"/>
    </row>
    <row r="289" spans="1:9" x14ac:dyDescent="0.25">
      <c r="A289" s="197">
        <v>43025</v>
      </c>
      <c r="B289" s="165">
        <v>36773</v>
      </c>
      <c r="C289" s="162">
        <f t="shared" si="16"/>
        <v>17</v>
      </c>
      <c r="D289" s="201">
        <f t="shared" si="17"/>
        <v>43009</v>
      </c>
      <c r="E289" s="162">
        <f t="shared" si="18"/>
        <v>2017</v>
      </c>
      <c r="F289" s="199">
        <f t="shared" si="19"/>
        <v>3</v>
      </c>
      <c r="I289" s="200"/>
    </row>
    <row r="290" spans="1:9" x14ac:dyDescent="0.25">
      <c r="A290" s="197">
        <v>43026</v>
      </c>
      <c r="B290" s="165">
        <v>6341</v>
      </c>
      <c r="C290" s="162">
        <f t="shared" si="16"/>
        <v>18</v>
      </c>
      <c r="D290" s="201">
        <f t="shared" si="17"/>
        <v>43009</v>
      </c>
      <c r="E290" s="162">
        <f t="shared" si="18"/>
        <v>2017</v>
      </c>
      <c r="F290" s="199">
        <f t="shared" si="19"/>
        <v>4</v>
      </c>
      <c r="I290" s="200"/>
    </row>
    <row r="291" spans="1:9" x14ac:dyDescent="0.25">
      <c r="A291" s="197">
        <v>43027</v>
      </c>
      <c r="B291" s="165">
        <v>6823</v>
      </c>
      <c r="C291" s="162">
        <f t="shared" si="16"/>
        <v>19</v>
      </c>
      <c r="D291" s="201">
        <f t="shared" si="17"/>
        <v>43009</v>
      </c>
      <c r="E291" s="162">
        <f t="shared" si="18"/>
        <v>2017</v>
      </c>
      <c r="F291" s="199">
        <f t="shared" si="19"/>
        <v>5</v>
      </c>
      <c r="I291" s="200"/>
    </row>
    <row r="292" spans="1:9" x14ac:dyDescent="0.25">
      <c r="A292" s="197">
        <v>43028</v>
      </c>
      <c r="B292" s="165">
        <v>15004</v>
      </c>
      <c r="C292" s="162">
        <f t="shared" si="16"/>
        <v>20</v>
      </c>
      <c r="D292" s="201">
        <f t="shared" si="17"/>
        <v>43009</v>
      </c>
      <c r="E292" s="162">
        <f t="shared" si="18"/>
        <v>2017</v>
      </c>
      <c r="F292" s="199">
        <f t="shared" si="19"/>
        <v>6</v>
      </c>
      <c r="I292" s="200"/>
    </row>
    <row r="293" spans="1:9" x14ac:dyDescent="0.25">
      <c r="A293" s="197">
        <v>43029</v>
      </c>
      <c r="B293" s="165">
        <v>39094</v>
      </c>
      <c r="C293" s="162">
        <f t="shared" si="16"/>
        <v>21</v>
      </c>
      <c r="D293" s="201">
        <f t="shared" si="17"/>
        <v>43009</v>
      </c>
      <c r="E293" s="162">
        <f t="shared" si="18"/>
        <v>2017</v>
      </c>
      <c r="F293" s="199">
        <f t="shared" si="19"/>
        <v>7</v>
      </c>
      <c r="I293" s="200"/>
    </row>
    <row r="294" spans="1:9" x14ac:dyDescent="0.25">
      <c r="A294" s="197">
        <v>43030</v>
      </c>
      <c r="B294" s="165">
        <v>17686</v>
      </c>
      <c r="C294" s="162">
        <f t="shared" si="16"/>
        <v>22</v>
      </c>
      <c r="D294" s="201">
        <f t="shared" si="17"/>
        <v>43009</v>
      </c>
      <c r="E294" s="162">
        <f t="shared" si="18"/>
        <v>2017</v>
      </c>
      <c r="F294" s="199">
        <f t="shared" si="19"/>
        <v>1</v>
      </c>
      <c r="I294" s="200"/>
    </row>
    <row r="295" spans="1:9" x14ac:dyDescent="0.25">
      <c r="A295" s="197">
        <v>43031</v>
      </c>
      <c r="B295" s="165">
        <v>20581</v>
      </c>
      <c r="C295" s="162">
        <f t="shared" si="16"/>
        <v>23</v>
      </c>
      <c r="D295" s="201">
        <f t="shared" si="17"/>
        <v>43009</v>
      </c>
      <c r="E295" s="162">
        <f t="shared" si="18"/>
        <v>2017</v>
      </c>
      <c r="F295" s="199">
        <f t="shared" si="19"/>
        <v>2</v>
      </c>
      <c r="I295" s="200"/>
    </row>
    <row r="296" spans="1:9" x14ac:dyDescent="0.25">
      <c r="A296" s="197">
        <v>43032</v>
      </c>
      <c r="B296" s="165">
        <v>26216</v>
      </c>
      <c r="C296" s="162">
        <f t="shared" si="16"/>
        <v>24</v>
      </c>
      <c r="D296" s="201">
        <f t="shared" si="17"/>
        <v>43009</v>
      </c>
      <c r="E296" s="162">
        <f t="shared" si="18"/>
        <v>2017</v>
      </c>
      <c r="F296" s="199">
        <f t="shared" si="19"/>
        <v>3</v>
      </c>
      <c r="I296" s="200"/>
    </row>
    <row r="297" spans="1:9" x14ac:dyDescent="0.25">
      <c r="A297" s="197">
        <v>43033</v>
      </c>
      <c r="B297" s="165">
        <v>34856</v>
      </c>
      <c r="C297" s="162">
        <f t="shared" si="16"/>
        <v>25</v>
      </c>
      <c r="D297" s="201">
        <f t="shared" si="17"/>
        <v>43009</v>
      </c>
      <c r="E297" s="162">
        <f t="shared" si="18"/>
        <v>2017</v>
      </c>
      <c r="F297" s="199">
        <f t="shared" si="19"/>
        <v>4</v>
      </c>
      <c r="I297" s="200"/>
    </row>
    <row r="298" spans="1:9" x14ac:dyDescent="0.25">
      <c r="A298" s="197">
        <v>43034</v>
      </c>
      <c r="B298" s="165">
        <v>3067</v>
      </c>
      <c r="C298" s="162">
        <f t="shared" si="16"/>
        <v>26</v>
      </c>
      <c r="D298" s="201">
        <f t="shared" si="17"/>
        <v>43009</v>
      </c>
      <c r="E298" s="162">
        <f t="shared" si="18"/>
        <v>2017</v>
      </c>
      <c r="F298" s="199">
        <f t="shared" si="19"/>
        <v>5</v>
      </c>
      <c r="I298" s="200"/>
    </row>
    <row r="299" spans="1:9" x14ac:dyDescent="0.25">
      <c r="A299" s="197">
        <v>43035</v>
      </c>
      <c r="B299" s="165">
        <v>31922</v>
      </c>
      <c r="C299" s="162">
        <f t="shared" si="16"/>
        <v>27</v>
      </c>
      <c r="D299" s="201">
        <f t="shared" si="17"/>
        <v>43009</v>
      </c>
      <c r="E299" s="162">
        <f t="shared" si="18"/>
        <v>2017</v>
      </c>
      <c r="F299" s="199">
        <f t="shared" si="19"/>
        <v>6</v>
      </c>
      <c r="I299" s="200"/>
    </row>
    <row r="300" spans="1:9" x14ac:dyDescent="0.25">
      <c r="A300" s="197">
        <v>43036</v>
      </c>
      <c r="B300" s="165">
        <v>8101</v>
      </c>
      <c r="C300" s="162">
        <f t="shared" si="16"/>
        <v>28</v>
      </c>
      <c r="D300" s="201">
        <f t="shared" si="17"/>
        <v>43009</v>
      </c>
      <c r="E300" s="162">
        <f t="shared" si="18"/>
        <v>2017</v>
      </c>
      <c r="F300" s="199">
        <f t="shared" si="19"/>
        <v>7</v>
      </c>
      <c r="I300" s="200"/>
    </row>
    <row r="301" spans="1:9" x14ac:dyDescent="0.25">
      <c r="A301" s="197">
        <v>43037</v>
      </c>
      <c r="B301" s="165">
        <v>21414</v>
      </c>
      <c r="C301" s="162">
        <f t="shared" si="16"/>
        <v>29</v>
      </c>
      <c r="D301" s="201">
        <f t="shared" si="17"/>
        <v>43009</v>
      </c>
      <c r="E301" s="162">
        <f t="shared" si="18"/>
        <v>2017</v>
      </c>
      <c r="F301" s="199">
        <f t="shared" si="19"/>
        <v>1</v>
      </c>
      <c r="I301" s="200"/>
    </row>
    <row r="302" spans="1:9" x14ac:dyDescent="0.25">
      <c r="A302" s="197">
        <v>43038</v>
      </c>
      <c r="B302" s="165">
        <v>13584</v>
      </c>
      <c r="C302" s="162">
        <f t="shared" si="16"/>
        <v>30</v>
      </c>
      <c r="D302" s="201">
        <f t="shared" si="17"/>
        <v>43009</v>
      </c>
      <c r="E302" s="162">
        <f t="shared" si="18"/>
        <v>2017</v>
      </c>
      <c r="F302" s="199">
        <f t="shared" si="19"/>
        <v>2</v>
      </c>
      <c r="I302" s="200"/>
    </row>
    <row r="303" spans="1:9" x14ac:dyDescent="0.25">
      <c r="A303" s="197">
        <v>43039</v>
      </c>
      <c r="B303" s="165">
        <v>21554</v>
      </c>
      <c r="C303" s="162">
        <f t="shared" si="16"/>
        <v>31</v>
      </c>
      <c r="D303" s="201">
        <f t="shared" si="17"/>
        <v>43009</v>
      </c>
      <c r="E303" s="162">
        <f t="shared" si="18"/>
        <v>2017</v>
      </c>
      <c r="F303" s="199">
        <f t="shared" si="19"/>
        <v>3</v>
      </c>
      <c r="I303" s="200"/>
    </row>
    <row r="304" spans="1:9" x14ac:dyDescent="0.25">
      <c r="A304" s="197">
        <v>43040</v>
      </c>
      <c r="B304" s="165">
        <v>9106</v>
      </c>
      <c r="C304" s="162">
        <f t="shared" si="16"/>
        <v>1</v>
      </c>
      <c r="D304" s="201">
        <f t="shared" si="17"/>
        <v>43040</v>
      </c>
      <c r="E304" s="162">
        <f t="shared" si="18"/>
        <v>2017</v>
      </c>
      <c r="F304" s="199">
        <f t="shared" si="19"/>
        <v>4</v>
      </c>
      <c r="I304" s="200"/>
    </row>
    <row r="305" spans="1:9" x14ac:dyDescent="0.25">
      <c r="A305" s="197">
        <v>43041</v>
      </c>
      <c r="B305" s="165">
        <v>3486</v>
      </c>
      <c r="C305" s="162">
        <f t="shared" si="16"/>
        <v>2</v>
      </c>
      <c r="D305" s="201">
        <f t="shared" si="17"/>
        <v>43040</v>
      </c>
      <c r="E305" s="162">
        <f t="shared" si="18"/>
        <v>2017</v>
      </c>
      <c r="F305" s="199">
        <f t="shared" si="19"/>
        <v>5</v>
      </c>
      <c r="I305" s="200"/>
    </row>
    <row r="306" spans="1:9" x14ac:dyDescent="0.25">
      <c r="A306" s="197">
        <v>43042</v>
      </c>
      <c r="B306" s="165">
        <v>12126</v>
      </c>
      <c r="C306" s="162">
        <f t="shared" si="16"/>
        <v>3</v>
      </c>
      <c r="D306" s="201">
        <f t="shared" si="17"/>
        <v>43040</v>
      </c>
      <c r="E306" s="162">
        <f t="shared" si="18"/>
        <v>2017</v>
      </c>
      <c r="F306" s="199">
        <f t="shared" si="19"/>
        <v>6</v>
      </c>
      <c r="I306" s="200"/>
    </row>
    <row r="307" spans="1:9" x14ac:dyDescent="0.25">
      <c r="A307" s="197">
        <v>43043</v>
      </c>
      <c r="B307" s="165">
        <v>33324</v>
      </c>
      <c r="C307" s="162">
        <f t="shared" si="16"/>
        <v>4</v>
      </c>
      <c r="D307" s="201">
        <f t="shared" si="17"/>
        <v>43040</v>
      </c>
      <c r="E307" s="162">
        <f t="shared" si="18"/>
        <v>2017</v>
      </c>
      <c r="F307" s="199">
        <f t="shared" si="19"/>
        <v>7</v>
      </c>
      <c r="I307" s="200"/>
    </row>
    <row r="308" spans="1:9" x14ac:dyDescent="0.25">
      <c r="A308" s="197">
        <v>43044</v>
      </c>
      <c r="B308" s="165">
        <v>19804</v>
      </c>
      <c r="C308" s="162">
        <f t="shared" si="16"/>
        <v>5</v>
      </c>
      <c r="D308" s="201">
        <f t="shared" si="17"/>
        <v>43040</v>
      </c>
      <c r="E308" s="162">
        <f t="shared" si="18"/>
        <v>2017</v>
      </c>
      <c r="F308" s="199">
        <f t="shared" si="19"/>
        <v>1</v>
      </c>
      <c r="I308" s="200"/>
    </row>
    <row r="309" spans="1:9" x14ac:dyDescent="0.25">
      <c r="A309" s="197">
        <v>43045</v>
      </c>
      <c r="B309" s="165">
        <v>28435</v>
      </c>
      <c r="C309" s="162">
        <f t="shared" si="16"/>
        <v>6</v>
      </c>
      <c r="D309" s="201">
        <f t="shared" si="17"/>
        <v>43040</v>
      </c>
      <c r="E309" s="162">
        <f t="shared" si="18"/>
        <v>2017</v>
      </c>
      <c r="F309" s="199">
        <f t="shared" si="19"/>
        <v>2</v>
      </c>
      <c r="I309" s="200"/>
    </row>
    <row r="310" spans="1:9" x14ac:dyDescent="0.25">
      <c r="A310" s="197">
        <v>43046</v>
      </c>
      <c r="B310" s="165">
        <v>9941</v>
      </c>
      <c r="C310" s="162">
        <f t="shared" si="16"/>
        <v>7</v>
      </c>
      <c r="D310" s="201">
        <f t="shared" si="17"/>
        <v>43040</v>
      </c>
      <c r="E310" s="162">
        <f t="shared" si="18"/>
        <v>2017</v>
      </c>
      <c r="F310" s="199">
        <f t="shared" si="19"/>
        <v>3</v>
      </c>
      <c r="I310" s="200"/>
    </row>
    <row r="311" spans="1:9" x14ac:dyDescent="0.25">
      <c r="A311" s="197">
        <v>43047</v>
      </c>
      <c r="B311" s="165">
        <v>6982</v>
      </c>
      <c r="C311" s="162">
        <f t="shared" si="16"/>
        <v>8</v>
      </c>
      <c r="D311" s="201">
        <f t="shared" si="17"/>
        <v>43040</v>
      </c>
      <c r="E311" s="162">
        <f t="shared" si="18"/>
        <v>2017</v>
      </c>
      <c r="F311" s="199">
        <f t="shared" si="19"/>
        <v>4</v>
      </c>
      <c r="I311" s="200"/>
    </row>
    <row r="312" spans="1:9" x14ac:dyDescent="0.25">
      <c r="A312" s="197">
        <v>43048</v>
      </c>
      <c r="B312" s="165">
        <v>3796</v>
      </c>
      <c r="C312" s="162">
        <f t="shared" si="16"/>
        <v>9</v>
      </c>
      <c r="D312" s="201">
        <f t="shared" si="17"/>
        <v>43040</v>
      </c>
      <c r="E312" s="162">
        <f t="shared" si="18"/>
        <v>2017</v>
      </c>
      <c r="F312" s="199">
        <f t="shared" si="19"/>
        <v>5</v>
      </c>
      <c r="I312" s="200"/>
    </row>
    <row r="313" spans="1:9" x14ac:dyDescent="0.25">
      <c r="A313" s="197">
        <v>43049</v>
      </c>
      <c r="B313" s="165">
        <v>26988</v>
      </c>
      <c r="C313" s="162">
        <f t="shared" si="16"/>
        <v>10</v>
      </c>
      <c r="D313" s="201">
        <f t="shared" si="17"/>
        <v>43040</v>
      </c>
      <c r="E313" s="162">
        <f t="shared" si="18"/>
        <v>2017</v>
      </c>
      <c r="F313" s="199">
        <f t="shared" si="19"/>
        <v>6</v>
      </c>
      <c r="I313" s="200"/>
    </row>
    <row r="314" spans="1:9" x14ac:dyDescent="0.25">
      <c r="A314" s="197">
        <v>43050</v>
      </c>
      <c r="B314" s="165">
        <v>26320</v>
      </c>
      <c r="C314" s="162">
        <f t="shared" si="16"/>
        <v>11</v>
      </c>
      <c r="D314" s="201">
        <f t="shared" si="17"/>
        <v>43040</v>
      </c>
      <c r="E314" s="162">
        <f t="shared" si="18"/>
        <v>2017</v>
      </c>
      <c r="F314" s="199">
        <f t="shared" si="19"/>
        <v>7</v>
      </c>
      <c r="I314" s="200"/>
    </row>
    <row r="315" spans="1:9" x14ac:dyDescent="0.25">
      <c r="A315" s="197">
        <v>43051</v>
      </c>
      <c r="B315" s="165">
        <v>35408</v>
      </c>
      <c r="C315" s="162">
        <f t="shared" si="16"/>
        <v>12</v>
      </c>
      <c r="D315" s="201">
        <f t="shared" si="17"/>
        <v>43040</v>
      </c>
      <c r="E315" s="162">
        <f t="shared" si="18"/>
        <v>2017</v>
      </c>
      <c r="F315" s="199">
        <f t="shared" si="19"/>
        <v>1</v>
      </c>
      <c r="I315" s="200"/>
    </row>
    <row r="316" spans="1:9" x14ac:dyDescent="0.25">
      <c r="A316" s="197">
        <v>43052</v>
      </c>
      <c r="B316" s="165">
        <v>1955</v>
      </c>
      <c r="C316" s="162">
        <f t="shared" si="16"/>
        <v>13</v>
      </c>
      <c r="D316" s="201">
        <f t="shared" si="17"/>
        <v>43040</v>
      </c>
      <c r="E316" s="162">
        <f t="shared" si="18"/>
        <v>2017</v>
      </c>
      <c r="F316" s="199">
        <f t="shared" si="19"/>
        <v>2</v>
      </c>
      <c r="I316" s="200"/>
    </row>
    <row r="317" spans="1:9" x14ac:dyDescent="0.25">
      <c r="A317" s="197">
        <v>43053</v>
      </c>
      <c r="B317" s="165">
        <v>1017</v>
      </c>
      <c r="C317" s="162">
        <f t="shared" si="16"/>
        <v>14</v>
      </c>
      <c r="D317" s="201">
        <f t="shared" si="17"/>
        <v>43040</v>
      </c>
      <c r="E317" s="162">
        <f t="shared" si="18"/>
        <v>2017</v>
      </c>
      <c r="F317" s="199">
        <f t="shared" si="19"/>
        <v>3</v>
      </c>
      <c r="I317" s="200"/>
    </row>
    <row r="318" spans="1:9" x14ac:dyDescent="0.25">
      <c r="A318" s="197">
        <v>43054</v>
      </c>
      <c r="B318" s="165">
        <v>27498</v>
      </c>
      <c r="C318" s="162">
        <f t="shared" si="16"/>
        <v>15</v>
      </c>
      <c r="D318" s="201">
        <f t="shared" si="17"/>
        <v>43040</v>
      </c>
      <c r="E318" s="162">
        <f t="shared" si="18"/>
        <v>2017</v>
      </c>
      <c r="F318" s="199">
        <f t="shared" si="19"/>
        <v>4</v>
      </c>
      <c r="I318" s="200"/>
    </row>
    <row r="319" spans="1:9" x14ac:dyDescent="0.25">
      <c r="A319" s="197">
        <v>43055</v>
      </c>
      <c r="B319" s="165">
        <v>28375</v>
      </c>
      <c r="C319" s="162">
        <f t="shared" si="16"/>
        <v>16</v>
      </c>
      <c r="D319" s="201">
        <f t="shared" si="17"/>
        <v>43040</v>
      </c>
      <c r="E319" s="162">
        <f t="shared" si="18"/>
        <v>2017</v>
      </c>
      <c r="F319" s="199">
        <f t="shared" si="19"/>
        <v>5</v>
      </c>
      <c r="I319" s="200"/>
    </row>
    <row r="320" spans="1:9" x14ac:dyDescent="0.25">
      <c r="A320" s="197">
        <v>43056</v>
      </c>
      <c r="B320" s="165">
        <v>7624</v>
      </c>
      <c r="C320" s="162">
        <f t="shared" si="16"/>
        <v>17</v>
      </c>
      <c r="D320" s="201">
        <f t="shared" si="17"/>
        <v>43040</v>
      </c>
      <c r="E320" s="162">
        <f t="shared" si="18"/>
        <v>2017</v>
      </c>
      <c r="F320" s="199">
        <f t="shared" si="19"/>
        <v>6</v>
      </c>
      <c r="I320" s="200"/>
    </row>
    <row r="321" spans="1:9" x14ac:dyDescent="0.25">
      <c r="A321" s="197">
        <v>43057</v>
      </c>
      <c r="B321" s="165">
        <v>16547</v>
      </c>
      <c r="C321" s="162">
        <f t="shared" si="16"/>
        <v>18</v>
      </c>
      <c r="D321" s="201">
        <f t="shared" si="17"/>
        <v>43040</v>
      </c>
      <c r="E321" s="162">
        <f t="shared" si="18"/>
        <v>2017</v>
      </c>
      <c r="F321" s="199">
        <f t="shared" si="19"/>
        <v>7</v>
      </c>
      <c r="I321" s="200"/>
    </row>
    <row r="322" spans="1:9" x14ac:dyDescent="0.25">
      <c r="A322" s="197">
        <v>43058</v>
      </c>
      <c r="B322" s="165">
        <v>35311</v>
      </c>
      <c r="C322" s="162">
        <f t="shared" si="16"/>
        <v>19</v>
      </c>
      <c r="D322" s="201">
        <f t="shared" si="17"/>
        <v>43040</v>
      </c>
      <c r="E322" s="162">
        <f t="shared" si="18"/>
        <v>2017</v>
      </c>
      <c r="F322" s="199">
        <f t="shared" si="19"/>
        <v>1</v>
      </c>
      <c r="I322" s="200"/>
    </row>
    <row r="323" spans="1:9" x14ac:dyDescent="0.25">
      <c r="A323" s="197">
        <v>43059</v>
      </c>
      <c r="B323" s="165">
        <v>28155</v>
      </c>
      <c r="C323" s="162">
        <f t="shared" ref="C323:C386" si="20">DAY(A323)</f>
        <v>20</v>
      </c>
      <c r="D323" s="201">
        <f t="shared" ref="D323:D386" si="21">DATE(YEAR(A323),MONTH(A323),1)</f>
        <v>43040</v>
      </c>
      <c r="E323" s="162">
        <f t="shared" ref="E323:E386" si="22">YEAR(A323)</f>
        <v>2017</v>
      </c>
      <c r="F323" s="199">
        <f t="shared" ref="F323:F386" si="23">WEEKDAY(A323)</f>
        <v>2</v>
      </c>
      <c r="I323" s="200"/>
    </row>
    <row r="324" spans="1:9" x14ac:dyDescent="0.25">
      <c r="A324" s="197">
        <v>43060</v>
      </c>
      <c r="B324" s="165">
        <v>20810</v>
      </c>
      <c r="C324" s="162">
        <f t="shared" si="20"/>
        <v>21</v>
      </c>
      <c r="D324" s="201">
        <f t="shared" si="21"/>
        <v>43040</v>
      </c>
      <c r="E324" s="162">
        <f t="shared" si="22"/>
        <v>2017</v>
      </c>
      <c r="F324" s="199">
        <f t="shared" si="23"/>
        <v>3</v>
      </c>
      <c r="I324" s="200"/>
    </row>
    <row r="325" spans="1:9" x14ac:dyDescent="0.25">
      <c r="A325" s="197">
        <v>43061</v>
      </c>
      <c r="B325" s="165">
        <v>2979</v>
      </c>
      <c r="C325" s="162">
        <f t="shared" si="20"/>
        <v>22</v>
      </c>
      <c r="D325" s="201">
        <f t="shared" si="21"/>
        <v>43040</v>
      </c>
      <c r="E325" s="162">
        <f t="shared" si="22"/>
        <v>2017</v>
      </c>
      <c r="F325" s="199">
        <f t="shared" si="23"/>
        <v>4</v>
      </c>
      <c r="I325" s="200"/>
    </row>
    <row r="326" spans="1:9" x14ac:dyDescent="0.25">
      <c r="A326" s="197">
        <v>43062</v>
      </c>
      <c r="B326" s="165">
        <v>5973</v>
      </c>
      <c r="C326" s="162">
        <f t="shared" si="20"/>
        <v>23</v>
      </c>
      <c r="D326" s="201">
        <f t="shared" si="21"/>
        <v>43040</v>
      </c>
      <c r="E326" s="162">
        <f t="shared" si="22"/>
        <v>2017</v>
      </c>
      <c r="F326" s="199">
        <f t="shared" si="23"/>
        <v>5</v>
      </c>
      <c r="I326" s="200"/>
    </row>
    <row r="327" spans="1:9" x14ac:dyDescent="0.25">
      <c r="A327" s="197">
        <v>43063</v>
      </c>
      <c r="B327" s="165">
        <v>23132</v>
      </c>
      <c r="C327" s="162">
        <f t="shared" si="20"/>
        <v>24</v>
      </c>
      <c r="D327" s="201">
        <f t="shared" si="21"/>
        <v>43040</v>
      </c>
      <c r="E327" s="162">
        <f t="shared" si="22"/>
        <v>2017</v>
      </c>
      <c r="F327" s="199">
        <f t="shared" si="23"/>
        <v>6</v>
      </c>
      <c r="I327" s="200"/>
    </row>
    <row r="328" spans="1:9" x14ac:dyDescent="0.25">
      <c r="A328" s="197">
        <v>43064</v>
      </c>
      <c r="B328" s="165">
        <v>7217</v>
      </c>
      <c r="C328" s="162">
        <f t="shared" si="20"/>
        <v>25</v>
      </c>
      <c r="D328" s="201">
        <f t="shared" si="21"/>
        <v>43040</v>
      </c>
      <c r="E328" s="162">
        <f t="shared" si="22"/>
        <v>2017</v>
      </c>
      <c r="F328" s="199">
        <f t="shared" si="23"/>
        <v>7</v>
      </c>
      <c r="I328" s="200"/>
    </row>
    <row r="329" spans="1:9" x14ac:dyDescent="0.25">
      <c r="A329" s="197">
        <v>43065</v>
      </c>
      <c r="B329" s="165">
        <v>8389</v>
      </c>
      <c r="C329" s="162">
        <f t="shared" si="20"/>
        <v>26</v>
      </c>
      <c r="D329" s="201">
        <f t="shared" si="21"/>
        <v>43040</v>
      </c>
      <c r="E329" s="162">
        <f t="shared" si="22"/>
        <v>2017</v>
      </c>
      <c r="F329" s="199">
        <f t="shared" si="23"/>
        <v>1</v>
      </c>
      <c r="I329" s="200"/>
    </row>
    <row r="330" spans="1:9" x14ac:dyDescent="0.25">
      <c r="A330" s="197">
        <v>43066</v>
      </c>
      <c r="B330" s="165">
        <v>39032</v>
      </c>
      <c r="C330" s="162">
        <f t="shared" si="20"/>
        <v>27</v>
      </c>
      <c r="D330" s="201">
        <f t="shared" si="21"/>
        <v>43040</v>
      </c>
      <c r="E330" s="162">
        <f t="shared" si="22"/>
        <v>2017</v>
      </c>
      <c r="F330" s="199">
        <f t="shared" si="23"/>
        <v>2</v>
      </c>
      <c r="I330" s="200"/>
    </row>
    <row r="331" spans="1:9" x14ac:dyDescent="0.25">
      <c r="A331" s="197">
        <v>43067</v>
      </c>
      <c r="B331" s="165">
        <v>8004</v>
      </c>
      <c r="C331" s="162">
        <f t="shared" si="20"/>
        <v>28</v>
      </c>
      <c r="D331" s="201">
        <f t="shared" si="21"/>
        <v>43040</v>
      </c>
      <c r="E331" s="162">
        <f t="shared" si="22"/>
        <v>2017</v>
      </c>
      <c r="F331" s="199">
        <f t="shared" si="23"/>
        <v>3</v>
      </c>
      <c r="I331" s="200"/>
    </row>
    <row r="332" spans="1:9" x14ac:dyDescent="0.25">
      <c r="A332" s="197">
        <v>43068</v>
      </c>
      <c r="B332" s="165">
        <v>32971</v>
      </c>
      <c r="C332" s="162">
        <f t="shared" si="20"/>
        <v>29</v>
      </c>
      <c r="D332" s="201">
        <f t="shared" si="21"/>
        <v>43040</v>
      </c>
      <c r="E332" s="162">
        <f t="shared" si="22"/>
        <v>2017</v>
      </c>
      <c r="F332" s="199">
        <f t="shared" si="23"/>
        <v>4</v>
      </c>
      <c r="I332" s="200"/>
    </row>
    <row r="333" spans="1:9" x14ac:dyDescent="0.25">
      <c r="A333" s="197">
        <v>43069</v>
      </c>
      <c r="B333" s="165">
        <v>2779</v>
      </c>
      <c r="C333" s="162">
        <f t="shared" si="20"/>
        <v>30</v>
      </c>
      <c r="D333" s="201">
        <f t="shared" si="21"/>
        <v>43040</v>
      </c>
      <c r="E333" s="162">
        <f t="shared" si="22"/>
        <v>2017</v>
      </c>
      <c r="F333" s="199">
        <f t="shared" si="23"/>
        <v>5</v>
      </c>
      <c r="I333" s="200"/>
    </row>
    <row r="334" spans="1:9" x14ac:dyDescent="0.25">
      <c r="A334" s="197">
        <v>43070</v>
      </c>
      <c r="B334" s="165">
        <v>7023</v>
      </c>
      <c r="C334" s="162">
        <f t="shared" si="20"/>
        <v>1</v>
      </c>
      <c r="D334" s="201">
        <f t="shared" si="21"/>
        <v>43070</v>
      </c>
      <c r="E334" s="162">
        <f t="shared" si="22"/>
        <v>2017</v>
      </c>
      <c r="F334" s="199">
        <f t="shared" si="23"/>
        <v>6</v>
      </c>
      <c r="I334" s="200"/>
    </row>
    <row r="335" spans="1:9" x14ac:dyDescent="0.25">
      <c r="A335" s="197">
        <v>43071</v>
      </c>
      <c r="B335" s="165">
        <v>27867</v>
      </c>
      <c r="C335" s="162">
        <f t="shared" si="20"/>
        <v>2</v>
      </c>
      <c r="D335" s="201">
        <f t="shared" si="21"/>
        <v>43070</v>
      </c>
      <c r="E335" s="162">
        <f t="shared" si="22"/>
        <v>2017</v>
      </c>
      <c r="F335" s="199">
        <f t="shared" si="23"/>
        <v>7</v>
      </c>
      <c r="I335" s="200"/>
    </row>
    <row r="336" spans="1:9" x14ac:dyDescent="0.25">
      <c r="A336" s="197">
        <v>43072</v>
      </c>
      <c r="B336" s="165">
        <v>10762</v>
      </c>
      <c r="C336" s="162">
        <f t="shared" si="20"/>
        <v>3</v>
      </c>
      <c r="D336" s="201">
        <f t="shared" si="21"/>
        <v>43070</v>
      </c>
      <c r="E336" s="162">
        <f t="shared" si="22"/>
        <v>2017</v>
      </c>
      <c r="F336" s="199">
        <f t="shared" si="23"/>
        <v>1</v>
      </c>
      <c r="I336" s="200"/>
    </row>
    <row r="337" spans="1:9" x14ac:dyDescent="0.25">
      <c r="A337" s="197">
        <v>43073</v>
      </c>
      <c r="B337" s="165">
        <v>8921</v>
      </c>
      <c r="C337" s="162">
        <f t="shared" si="20"/>
        <v>4</v>
      </c>
      <c r="D337" s="201">
        <f t="shared" si="21"/>
        <v>43070</v>
      </c>
      <c r="E337" s="162">
        <f t="shared" si="22"/>
        <v>2017</v>
      </c>
      <c r="F337" s="199">
        <f t="shared" si="23"/>
        <v>2</v>
      </c>
      <c r="I337" s="200"/>
    </row>
    <row r="338" spans="1:9" x14ac:dyDescent="0.25">
      <c r="A338" s="197">
        <v>43074</v>
      </c>
      <c r="B338" s="165">
        <v>15828</v>
      </c>
      <c r="C338" s="162">
        <f t="shared" si="20"/>
        <v>5</v>
      </c>
      <c r="D338" s="201">
        <f t="shared" si="21"/>
        <v>43070</v>
      </c>
      <c r="E338" s="162">
        <f t="shared" si="22"/>
        <v>2017</v>
      </c>
      <c r="F338" s="199">
        <f t="shared" si="23"/>
        <v>3</v>
      </c>
      <c r="I338" s="200"/>
    </row>
    <row r="339" spans="1:9" x14ac:dyDescent="0.25">
      <c r="A339" s="197">
        <v>43075</v>
      </c>
      <c r="B339" s="165">
        <v>12815</v>
      </c>
      <c r="C339" s="162">
        <f t="shared" si="20"/>
        <v>6</v>
      </c>
      <c r="D339" s="201">
        <f t="shared" si="21"/>
        <v>43070</v>
      </c>
      <c r="E339" s="162">
        <f t="shared" si="22"/>
        <v>2017</v>
      </c>
      <c r="F339" s="199">
        <f t="shared" si="23"/>
        <v>4</v>
      </c>
      <c r="I339" s="200"/>
    </row>
    <row r="340" spans="1:9" x14ac:dyDescent="0.25">
      <c r="A340" s="197">
        <v>43076</v>
      </c>
      <c r="B340" s="165">
        <v>33063</v>
      </c>
      <c r="C340" s="162">
        <f t="shared" si="20"/>
        <v>7</v>
      </c>
      <c r="D340" s="201">
        <f t="shared" si="21"/>
        <v>43070</v>
      </c>
      <c r="E340" s="162">
        <f t="shared" si="22"/>
        <v>2017</v>
      </c>
      <c r="F340" s="199">
        <f t="shared" si="23"/>
        <v>5</v>
      </c>
      <c r="I340" s="200"/>
    </row>
    <row r="341" spans="1:9" x14ac:dyDescent="0.25">
      <c r="A341" s="197">
        <v>43077</v>
      </c>
      <c r="B341" s="165">
        <v>32360</v>
      </c>
      <c r="C341" s="162">
        <f t="shared" si="20"/>
        <v>8</v>
      </c>
      <c r="D341" s="201">
        <f t="shared" si="21"/>
        <v>43070</v>
      </c>
      <c r="E341" s="162">
        <f t="shared" si="22"/>
        <v>2017</v>
      </c>
      <c r="F341" s="199">
        <f t="shared" si="23"/>
        <v>6</v>
      </c>
      <c r="I341" s="200"/>
    </row>
    <row r="342" spans="1:9" x14ac:dyDescent="0.25">
      <c r="A342" s="197">
        <v>43078</v>
      </c>
      <c r="B342" s="165">
        <v>39448</v>
      </c>
      <c r="C342" s="162">
        <f t="shared" si="20"/>
        <v>9</v>
      </c>
      <c r="D342" s="201">
        <f t="shared" si="21"/>
        <v>43070</v>
      </c>
      <c r="E342" s="162">
        <f t="shared" si="22"/>
        <v>2017</v>
      </c>
      <c r="F342" s="199">
        <f t="shared" si="23"/>
        <v>7</v>
      </c>
      <c r="I342" s="200"/>
    </row>
    <row r="343" spans="1:9" x14ac:dyDescent="0.25">
      <c r="A343" s="197">
        <v>43079</v>
      </c>
      <c r="B343" s="165">
        <v>11552</v>
      </c>
      <c r="C343" s="162">
        <f t="shared" si="20"/>
        <v>10</v>
      </c>
      <c r="D343" s="201">
        <f t="shared" si="21"/>
        <v>43070</v>
      </c>
      <c r="E343" s="162">
        <f t="shared" si="22"/>
        <v>2017</v>
      </c>
      <c r="F343" s="199">
        <f t="shared" si="23"/>
        <v>1</v>
      </c>
      <c r="I343" s="200"/>
    </row>
    <row r="344" spans="1:9" x14ac:dyDescent="0.25">
      <c r="A344" s="197">
        <v>43080</v>
      </c>
      <c r="B344" s="165">
        <v>30988</v>
      </c>
      <c r="C344" s="162">
        <f t="shared" si="20"/>
        <v>11</v>
      </c>
      <c r="D344" s="201">
        <f t="shared" si="21"/>
        <v>43070</v>
      </c>
      <c r="E344" s="162">
        <f t="shared" si="22"/>
        <v>2017</v>
      </c>
      <c r="F344" s="199">
        <f t="shared" si="23"/>
        <v>2</v>
      </c>
      <c r="I344" s="200"/>
    </row>
    <row r="345" spans="1:9" x14ac:dyDescent="0.25">
      <c r="A345" s="197">
        <v>43081</v>
      </c>
      <c r="B345" s="165">
        <v>23814</v>
      </c>
      <c r="C345" s="162">
        <f t="shared" si="20"/>
        <v>12</v>
      </c>
      <c r="D345" s="201">
        <f t="shared" si="21"/>
        <v>43070</v>
      </c>
      <c r="E345" s="162">
        <f t="shared" si="22"/>
        <v>2017</v>
      </c>
      <c r="F345" s="199">
        <f t="shared" si="23"/>
        <v>3</v>
      </c>
      <c r="I345" s="200"/>
    </row>
    <row r="346" spans="1:9" x14ac:dyDescent="0.25">
      <c r="A346" s="197">
        <v>43082</v>
      </c>
      <c r="B346" s="165">
        <v>2793</v>
      </c>
      <c r="C346" s="162">
        <f t="shared" si="20"/>
        <v>13</v>
      </c>
      <c r="D346" s="201">
        <f t="shared" si="21"/>
        <v>43070</v>
      </c>
      <c r="E346" s="162">
        <f t="shared" si="22"/>
        <v>2017</v>
      </c>
      <c r="F346" s="199">
        <f t="shared" si="23"/>
        <v>4</v>
      </c>
      <c r="I346" s="200"/>
    </row>
    <row r="347" spans="1:9" x14ac:dyDescent="0.25">
      <c r="A347" s="197">
        <v>43083</v>
      </c>
      <c r="B347" s="165">
        <v>23348</v>
      </c>
      <c r="C347" s="162">
        <f t="shared" si="20"/>
        <v>14</v>
      </c>
      <c r="D347" s="201">
        <f t="shared" si="21"/>
        <v>43070</v>
      </c>
      <c r="E347" s="162">
        <f t="shared" si="22"/>
        <v>2017</v>
      </c>
      <c r="F347" s="199">
        <f t="shared" si="23"/>
        <v>5</v>
      </c>
      <c r="I347" s="200"/>
    </row>
    <row r="348" spans="1:9" x14ac:dyDescent="0.25">
      <c r="A348" s="197">
        <v>43084</v>
      </c>
      <c r="B348" s="165">
        <v>10525</v>
      </c>
      <c r="C348" s="162">
        <f t="shared" si="20"/>
        <v>15</v>
      </c>
      <c r="D348" s="201">
        <f t="shared" si="21"/>
        <v>43070</v>
      </c>
      <c r="E348" s="162">
        <f t="shared" si="22"/>
        <v>2017</v>
      </c>
      <c r="F348" s="199">
        <f t="shared" si="23"/>
        <v>6</v>
      </c>
      <c r="I348" s="200"/>
    </row>
    <row r="349" spans="1:9" x14ac:dyDescent="0.25">
      <c r="A349" s="197">
        <v>43085</v>
      </c>
      <c r="B349" s="165">
        <v>8360</v>
      </c>
      <c r="C349" s="162">
        <f t="shared" si="20"/>
        <v>16</v>
      </c>
      <c r="D349" s="201">
        <f t="shared" si="21"/>
        <v>43070</v>
      </c>
      <c r="E349" s="162">
        <f t="shared" si="22"/>
        <v>2017</v>
      </c>
      <c r="F349" s="199">
        <f t="shared" si="23"/>
        <v>7</v>
      </c>
      <c r="I349" s="200"/>
    </row>
    <row r="350" spans="1:9" x14ac:dyDescent="0.25">
      <c r="A350" s="197">
        <v>43086</v>
      </c>
      <c r="B350" s="165">
        <v>21689</v>
      </c>
      <c r="C350" s="162">
        <f t="shared" si="20"/>
        <v>17</v>
      </c>
      <c r="D350" s="201">
        <f t="shared" si="21"/>
        <v>43070</v>
      </c>
      <c r="E350" s="162">
        <f t="shared" si="22"/>
        <v>2017</v>
      </c>
      <c r="F350" s="199">
        <f t="shared" si="23"/>
        <v>1</v>
      </c>
      <c r="I350" s="200"/>
    </row>
    <row r="351" spans="1:9" x14ac:dyDescent="0.25">
      <c r="A351" s="197">
        <v>43087</v>
      </c>
      <c r="B351" s="165">
        <v>18386</v>
      </c>
      <c r="C351" s="162">
        <f t="shared" si="20"/>
        <v>18</v>
      </c>
      <c r="D351" s="201">
        <f t="shared" si="21"/>
        <v>43070</v>
      </c>
      <c r="E351" s="162">
        <f t="shared" si="22"/>
        <v>2017</v>
      </c>
      <c r="F351" s="199">
        <f t="shared" si="23"/>
        <v>2</v>
      </c>
      <c r="I351" s="200"/>
    </row>
    <row r="352" spans="1:9" x14ac:dyDescent="0.25">
      <c r="A352" s="197">
        <v>43088</v>
      </c>
      <c r="B352" s="165">
        <v>2995</v>
      </c>
      <c r="C352" s="162">
        <f t="shared" si="20"/>
        <v>19</v>
      </c>
      <c r="D352" s="201">
        <f t="shared" si="21"/>
        <v>43070</v>
      </c>
      <c r="E352" s="162">
        <f t="shared" si="22"/>
        <v>2017</v>
      </c>
      <c r="F352" s="199">
        <f t="shared" si="23"/>
        <v>3</v>
      </c>
      <c r="I352" s="200"/>
    </row>
    <row r="353" spans="1:9" x14ac:dyDescent="0.25">
      <c r="A353" s="197">
        <v>43089</v>
      </c>
      <c r="B353" s="165">
        <v>35061</v>
      </c>
      <c r="C353" s="162">
        <f t="shared" si="20"/>
        <v>20</v>
      </c>
      <c r="D353" s="201">
        <f t="shared" si="21"/>
        <v>43070</v>
      </c>
      <c r="E353" s="162">
        <f t="shared" si="22"/>
        <v>2017</v>
      </c>
      <c r="F353" s="199">
        <f t="shared" si="23"/>
        <v>4</v>
      </c>
      <c r="I353" s="200"/>
    </row>
    <row r="354" spans="1:9" x14ac:dyDescent="0.25">
      <c r="A354" s="197">
        <v>43090</v>
      </c>
      <c r="B354" s="165">
        <v>33370</v>
      </c>
      <c r="C354" s="162">
        <f t="shared" si="20"/>
        <v>21</v>
      </c>
      <c r="D354" s="201">
        <f t="shared" si="21"/>
        <v>43070</v>
      </c>
      <c r="E354" s="162">
        <f t="shared" si="22"/>
        <v>2017</v>
      </c>
      <c r="F354" s="199">
        <f t="shared" si="23"/>
        <v>5</v>
      </c>
      <c r="I354" s="200"/>
    </row>
    <row r="355" spans="1:9" x14ac:dyDescent="0.25">
      <c r="A355" s="197">
        <v>43091</v>
      </c>
      <c r="B355" s="165">
        <v>35949</v>
      </c>
      <c r="C355" s="162">
        <f t="shared" si="20"/>
        <v>22</v>
      </c>
      <c r="D355" s="201">
        <f t="shared" si="21"/>
        <v>43070</v>
      </c>
      <c r="E355" s="162">
        <f t="shared" si="22"/>
        <v>2017</v>
      </c>
      <c r="F355" s="199">
        <f t="shared" si="23"/>
        <v>6</v>
      </c>
      <c r="I355" s="200"/>
    </row>
    <row r="356" spans="1:9" x14ac:dyDescent="0.25">
      <c r="A356" s="197">
        <v>43092</v>
      </c>
      <c r="B356" s="165">
        <v>35318</v>
      </c>
      <c r="C356" s="162">
        <f t="shared" si="20"/>
        <v>23</v>
      </c>
      <c r="D356" s="201">
        <f t="shared" si="21"/>
        <v>43070</v>
      </c>
      <c r="E356" s="162">
        <f t="shared" si="22"/>
        <v>2017</v>
      </c>
      <c r="F356" s="199">
        <f t="shared" si="23"/>
        <v>7</v>
      </c>
      <c r="I356" s="200"/>
    </row>
    <row r="357" spans="1:9" x14ac:dyDescent="0.25">
      <c r="A357" s="197">
        <v>43093</v>
      </c>
      <c r="B357" s="165">
        <v>38101</v>
      </c>
      <c r="C357" s="162">
        <f t="shared" si="20"/>
        <v>24</v>
      </c>
      <c r="D357" s="201">
        <f t="shared" si="21"/>
        <v>43070</v>
      </c>
      <c r="E357" s="162">
        <f t="shared" si="22"/>
        <v>2017</v>
      </c>
      <c r="F357" s="199">
        <f t="shared" si="23"/>
        <v>1</v>
      </c>
      <c r="I357" s="200"/>
    </row>
    <row r="358" spans="1:9" x14ac:dyDescent="0.25">
      <c r="A358" s="197">
        <v>43094</v>
      </c>
      <c r="B358" s="165">
        <v>5769</v>
      </c>
      <c r="C358" s="162">
        <f t="shared" si="20"/>
        <v>25</v>
      </c>
      <c r="D358" s="201">
        <f t="shared" si="21"/>
        <v>43070</v>
      </c>
      <c r="E358" s="162">
        <f t="shared" si="22"/>
        <v>2017</v>
      </c>
      <c r="F358" s="199">
        <f t="shared" si="23"/>
        <v>2</v>
      </c>
      <c r="I358" s="200"/>
    </row>
    <row r="359" spans="1:9" x14ac:dyDescent="0.25">
      <c r="A359" s="197">
        <v>43095</v>
      </c>
      <c r="B359" s="165">
        <v>37937</v>
      </c>
      <c r="C359" s="162">
        <f t="shared" si="20"/>
        <v>26</v>
      </c>
      <c r="D359" s="201">
        <f t="shared" si="21"/>
        <v>43070</v>
      </c>
      <c r="E359" s="162">
        <f t="shared" si="22"/>
        <v>2017</v>
      </c>
      <c r="F359" s="199">
        <f t="shared" si="23"/>
        <v>3</v>
      </c>
      <c r="I359" s="200"/>
    </row>
    <row r="360" spans="1:9" x14ac:dyDescent="0.25">
      <c r="A360" s="197">
        <v>43096</v>
      </c>
      <c r="B360" s="165">
        <v>20565</v>
      </c>
      <c r="C360" s="162">
        <f t="shared" si="20"/>
        <v>27</v>
      </c>
      <c r="D360" s="201">
        <f t="shared" si="21"/>
        <v>43070</v>
      </c>
      <c r="E360" s="162">
        <f t="shared" si="22"/>
        <v>2017</v>
      </c>
      <c r="F360" s="199">
        <f t="shared" si="23"/>
        <v>4</v>
      </c>
      <c r="I360" s="200"/>
    </row>
    <row r="361" spans="1:9" x14ac:dyDescent="0.25">
      <c r="A361" s="197">
        <v>43097</v>
      </c>
      <c r="B361" s="165">
        <v>26239</v>
      </c>
      <c r="C361" s="162">
        <f t="shared" si="20"/>
        <v>28</v>
      </c>
      <c r="D361" s="201">
        <f t="shared" si="21"/>
        <v>43070</v>
      </c>
      <c r="E361" s="162">
        <f t="shared" si="22"/>
        <v>2017</v>
      </c>
      <c r="F361" s="199">
        <f t="shared" si="23"/>
        <v>5</v>
      </c>
      <c r="I361" s="200"/>
    </row>
    <row r="362" spans="1:9" x14ac:dyDescent="0.25">
      <c r="A362" s="197">
        <v>43098</v>
      </c>
      <c r="B362" s="165">
        <v>25285</v>
      </c>
      <c r="C362" s="162">
        <f t="shared" si="20"/>
        <v>29</v>
      </c>
      <c r="D362" s="201">
        <f t="shared" si="21"/>
        <v>43070</v>
      </c>
      <c r="E362" s="162">
        <f t="shared" si="22"/>
        <v>2017</v>
      </c>
      <c r="F362" s="199">
        <f t="shared" si="23"/>
        <v>6</v>
      </c>
      <c r="I362" s="200"/>
    </row>
    <row r="363" spans="1:9" x14ac:dyDescent="0.25">
      <c r="A363" s="197">
        <v>43099</v>
      </c>
      <c r="B363" s="165">
        <v>28154</v>
      </c>
      <c r="C363" s="162">
        <f t="shared" si="20"/>
        <v>30</v>
      </c>
      <c r="D363" s="201">
        <f t="shared" si="21"/>
        <v>43070</v>
      </c>
      <c r="E363" s="162">
        <f t="shared" si="22"/>
        <v>2017</v>
      </c>
      <c r="F363" s="199">
        <f t="shared" si="23"/>
        <v>7</v>
      </c>
      <c r="I363" s="200"/>
    </row>
    <row r="364" spans="1:9" x14ac:dyDescent="0.25">
      <c r="A364" s="197">
        <v>43100</v>
      </c>
      <c r="B364" s="165">
        <v>21613</v>
      </c>
      <c r="C364" s="162">
        <f t="shared" si="20"/>
        <v>31</v>
      </c>
      <c r="D364" s="201">
        <f t="shared" si="21"/>
        <v>43070</v>
      </c>
      <c r="E364" s="162">
        <f t="shared" si="22"/>
        <v>2017</v>
      </c>
      <c r="F364" s="199">
        <f t="shared" si="23"/>
        <v>1</v>
      </c>
      <c r="I364" s="200"/>
    </row>
    <row r="365" spans="1:9" x14ac:dyDescent="0.25">
      <c r="A365" s="197">
        <v>43101</v>
      </c>
      <c r="B365" s="165">
        <v>33835</v>
      </c>
      <c r="C365" s="162">
        <f t="shared" si="20"/>
        <v>1</v>
      </c>
      <c r="D365" s="201">
        <f t="shared" si="21"/>
        <v>43101</v>
      </c>
      <c r="E365" s="162">
        <f t="shared" si="22"/>
        <v>2018</v>
      </c>
      <c r="F365" s="199">
        <f t="shared" si="23"/>
        <v>2</v>
      </c>
      <c r="I365" s="200"/>
    </row>
    <row r="366" spans="1:9" x14ac:dyDescent="0.25">
      <c r="A366" s="197">
        <v>43102</v>
      </c>
      <c r="B366" s="165">
        <v>12107</v>
      </c>
      <c r="C366" s="162">
        <f t="shared" si="20"/>
        <v>2</v>
      </c>
      <c r="D366" s="201">
        <f t="shared" si="21"/>
        <v>43101</v>
      </c>
      <c r="E366" s="162">
        <f t="shared" si="22"/>
        <v>2018</v>
      </c>
      <c r="F366" s="199">
        <f t="shared" si="23"/>
        <v>3</v>
      </c>
      <c r="I366" s="200"/>
    </row>
    <row r="367" spans="1:9" x14ac:dyDescent="0.25">
      <c r="A367" s="197">
        <v>43103</v>
      </c>
      <c r="B367" s="165">
        <v>28659</v>
      </c>
      <c r="C367" s="162">
        <f t="shared" si="20"/>
        <v>3</v>
      </c>
      <c r="D367" s="201">
        <f t="shared" si="21"/>
        <v>43101</v>
      </c>
      <c r="E367" s="162">
        <f t="shared" si="22"/>
        <v>2018</v>
      </c>
      <c r="F367" s="199">
        <f t="shared" si="23"/>
        <v>4</v>
      </c>
      <c r="I367" s="200"/>
    </row>
    <row r="368" spans="1:9" x14ac:dyDescent="0.25">
      <c r="A368" s="197">
        <v>43104</v>
      </c>
      <c r="B368" s="165">
        <v>32541</v>
      </c>
      <c r="C368" s="162">
        <f t="shared" si="20"/>
        <v>4</v>
      </c>
      <c r="D368" s="201">
        <f t="shared" si="21"/>
        <v>43101</v>
      </c>
      <c r="E368" s="162">
        <f t="shared" si="22"/>
        <v>2018</v>
      </c>
      <c r="F368" s="199">
        <f t="shared" si="23"/>
        <v>5</v>
      </c>
      <c r="I368" s="200"/>
    </row>
    <row r="369" spans="1:9" x14ac:dyDescent="0.25">
      <c r="A369" s="197">
        <v>43105</v>
      </c>
      <c r="B369" s="165">
        <v>25534</v>
      </c>
      <c r="C369" s="162">
        <f t="shared" si="20"/>
        <v>5</v>
      </c>
      <c r="D369" s="201">
        <f t="shared" si="21"/>
        <v>43101</v>
      </c>
      <c r="E369" s="162">
        <f t="shared" si="22"/>
        <v>2018</v>
      </c>
      <c r="F369" s="199">
        <f t="shared" si="23"/>
        <v>6</v>
      </c>
      <c r="I369" s="200"/>
    </row>
    <row r="370" spans="1:9" x14ac:dyDescent="0.25">
      <c r="A370" s="197">
        <v>43106</v>
      </c>
      <c r="B370" s="165">
        <v>12427</v>
      </c>
      <c r="C370" s="162">
        <f t="shared" si="20"/>
        <v>6</v>
      </c>
      <c r="D370" s="201">
        <f t="shared" si="21"/>
        <v>43101</v>
      </c>
      <c r="E370" s="162">
        <f t="shared" si="22"/>
        <v>2018</v>
      </c>
      <c r="F370" s="199">
        <f t="shared" si="23"/>
        <v>7</v>
      </c>
      <c r="I370" s="200"/>
    </row>
    <row r="371" spans="1:9" x14ac:dyDescent="0.25">
      <c r="A371" s="197">
        <v>43107</v>
      </c>
      <c r="B371" s="165">
        <v>39636</v>
      </c>
      <c r="C371" s="162">
        <f t="shared" si="20"/>
        <v>7</v>
      </c>
      <c r="D371" s="201">
        <f t="shared" si="21"/>
        <v>43101</v>
      </c>
      <c r="E371" s="162">
        <f t="shared" si="22"/>
        <v>2018</v>
      </c>
      <c r="F371" s="199">
        <f t="shared" si="23"/>
        <v>1</v>
      </c>
      <c r="I371" s="200"/>
    </row>
    <row r="372" spans="1:9" x14ac:dyDescent="0.25">
      <c r="A372" s="197">
        <v>43108</v>
      </c>
      <c r="B372" s="165">
        <v>28806</v>
      </c>
      <c r="C372" s="162">
        <f t="shared" si="20"/>
        <v>8</v>
      </c>
      <c r="D372" s="201">
        <f t="shared" si="21"/>
        <v>43101</v>
      </c>
      <c r="E372" s="162">
        <f t="shared" si="22"/>
        <v>2018</v>
      </c>
      <c r="F372" s="199">
        <f t="shared" si="23"/>
        <v>2</v>
      </c>
      <c r="I372" s="200"/>
    </row>
    <row r="373" spans="1:9" x14ac:dyDescent="0.25">
      <c r="A373" s="197">
        <v>43109</v>
      </c>
      <c r="B373" s="165">
        <v>5457</v>
      </c>
      <c r="C373" s="162">
        <f t="shared" si="20"/>
        <v>9</v>
      </c>
      <c r="D373" s="201">
        <f t="shared" si="21"/>
        <v>43101</v>
      </c>
      <c r="E373" s="162">
        <f t="shared" si="22"/>
        <v>2018</v>
      </c>
      <c r="F373" s="199">
        <f t="shared" si="23"/>
        <v>3</v>
      </c>
      <c r="I373" s="200"/>
    </row>
    <row r="374" spans="1:9" x14ac:dyDescent="0.25">
      <c r="A374" s="197">
        <v>43110</v>
      </c>
      <c r="B374" s="165">
        <v>37785</v>
      </c>
      <c r="C374" s="162">
        <f t="shared" si="20"/>
        <v>10</v>
      </c>
      <c r="D374" s="201">
        <f t="shared" si="21"/>
        <v>43101</v>
      </c>
      <c r="E374" s="162">
        <f t="shared" si="22"/>
        <v>2018</v>
      </c>
      <c r="F374" s="199">
        <f t="shared" si="23"/>
        <v>4</v>
      </c>
      <c r="I374" s="200"/>
    </row>
    <row r="375" spans="1:9" x14ac:dyDescent="0.25">
      <c r="A375" s="197">
        <v>43111</v>
      </c>
      <c r="B375" s="165">
        <v>16202</v>
      </c>
      <c r="C375" s="162">
        <f t="shared" si="20"/>
        <v>11</v>
      </c>
      <c r="D375" s="201">
        <f t="shared" si="21"/>
        <v>43101</v>
      </c>
      <c r="E375" s="162">
        <f t="shared" si="22"/>
        <v>2018</v>
      </c>
      <c r="F375" s="199">
        <f t="shared" si="23"/>
        <v>5</v>
      </c>
      <c r="I375" s="200"/>
    </row>
    <row r="376" spans="1:9" x14ac:dyDescent="0.25">
      <c r="A376" s="197">
        <v>43112</v>
      </c>
      <c r="B376" s="165">
        <v>30869</v>
      </c>
      <c r="C376" s="162">
        <f t="shared" si="20"/>
        <v>12</v>
      </c>
      <c r="D376" s="201">
        <f t="shared" si="21"/>
        <v>43101</v>
      </c>
      <c r="E376" s="162">
        <f t="shared" si="22"/>
        <v>2018</v>
      </c>
      <c r="F376" s="199">
        <f t="shared" si="23"/>
        <v>6</v>
      </c>
      <c r="I376" s="200"/>
    </row>
    <row r="377" spans="1:9" x14ac:dyDescent="0.25">
      <c r="A377" s="197">
        <v>43113</v>
      </c>
      <c r="B377" s="165">
        <v>28802</v>
      </c>
      <c r="C377" s="162">
        <f t="shared" si="20"/>
        <v>13</v>
      </c>
      <c r="D377" s="201">
        <f t="shared" si="21"/>
        <v>43101</v>
      </c>
      <c r="E377" s="162">
        <f t="shared" si="22"/>
        <v>2018</v>
      </c>
      <c r="F377" s="199">
        <f t="shared" si="23"/>
        <v>7</v>
      </c>
      <c r="I377" s="200"/>
    </row>
    <row r="378" spans="1:9" x14ac:dyDescent="0.25">
      <c r="A378" s="197">
        <v>43114</v>
      </c>
      <c r="B378" s="165">
        <v>8513</v>
      </c>
      <c r="C378" s="162">
        <f t="shared" si="20"/>
        <v>14</v>
      </c>
      <c r="D378" s="201">
        <f t="shared" si="21"/>
        <v>43101</v>
      </c>
      <c r="E378" s="162">
        <f t="shared" si="22"/>
        <v>2018</v>
      </c>
      <c r="F378" s="199">
        <f t="shared" si="23"/>
        <v>1</v>
      </c>
      <c r="I378" s="200"/>
    </row>
    <row r="379" spans="1:9" x14ac:dyDescent="0.25">
      <c r="A379" s="197">
        <v>43115</v>
      </c>
      <c r="B379" s="165">
        <v>39831</v>
      </c>
      <c r="C379" s="162">
        <f t="shared" si="20"/>
        <v>15</v>
      </c>
      <c r="D379" s="201">
        <f t="shared" si="21"/>
        <v>43101</v>
      </c>
      <c r="E379" s="162">
        <f t="shared" si="22"/>
        <v>2018</v>
      </c>
      <c r="F379" s="199">
        <f t="shared" si="23"/>
        <v>2</v>
      </c>
      <c r="I379" s="200"/>
    </row>
    <row r="380" spans="1:9" x14ac:dyDescent="0.25">
      <c r="A380" s="197">
        <v>43116</v>
      </c>
      <c r="B380" s="165">
        <v>1693</v>
      </c>
      <c r="C380" s="162">
        <f t="shared" si="20"/>
        <v>16</v>
      </c>
      <c r="D380" s="201">
        <f t="shared" si="21"/>
        <v>43101</v>
      </c>
      <c r="E380" s="162">
        <f t="shared" si="22"/>
        <v>2018</v>
      </c>
      <c r="F380" s="199">
        <f t="shared" si="23"/>
        <v>3</v>
      </c>
      <c r="I380" s="200"/>
    </row>
    <row r="381" spans="1:9" x14ac:dyDescent="0.25">
      <c r="A381" s="197">
        <v>43117</v>
      </c>
      <c r="B381" s="165">
        <v>33227</v>
      </c>
      <c r="C381" s="162">
        <f t="shared" si="20"/>
        <v>17</v>
      </c>
      <c r="D381" s="201">
        <f t="shared" si="21"/>
        <v>43101</v>
      </c>
      <c r="E381" s="162">
        <f t="shared" si="22"/>
        <v>2018</v>
      </c>
      <c r="F381" s="199">
        <f t="shared" si="23"/>
        <v>4</v>
      </c>
      <c r="I381" s="200"/>
    </row>
    <row r="382" spans="1:9" x14ac:dyDescent="0.25">
      <c r="A382" s="197">
        <v>43118</v>
      </c>
      <c r="B382" s="165">
        <v>13110</v>
      </c>
      <c r="C382" s="162">
        <f t="shared" si="20"/>
        <v>18</v>
      </c>
      <c r="D382" s="201">
        <f t="shared" si="21"/>
        <v>43101</v>
      </c>
      <c r="E382" s="162">
        <f t="shared" si="22"/>
        <v>2018</v>
      </c>
      <c r="F382" s="199">
        <f t="shared" si="23"/>
        <v>5</v>
      </c>
      <c r="I382" s="200"/>
    </row>
    <row r="383" spans="1:9" x14ac:dyDescent="0.25">
      <c r="A383" s="197">
        <v>43119</v>
      </c>
      <c r="B383" s="165">
        <v>2763</v>
      </c>
      <c r="C383" s="162">
        <f t="shared" si="20"/>
        <v>19</v>
      </c>
      <c r="D383" s="201">
        <f t="shared" si="21"/>
        <v>43101</v>
      </c>
      <c r="E383" s="162">
        <f t="shared" si="22"/>
        <v>2018</v>
      </c>
      <c r="F383" s="199">
        <f t="shared" si="23"/>
        <v>6</v>
      </c>
      <c r="I383" s="200"/>
    </row>
    <row r="384" spans="1:9" x14ac:dyDescent="0.25">
      <c r="A384" s="197">
        <v>43120</v>
      </c>
      <c r="B384" s="165">
        <v>3455</v>
      </c>
      <c r="C384" s="162">
        <f t="shared" si="20"/>
        <v>20</v>
      </c>
      <c r="D384" s="201">
        <f t="shared" si="21"/>
        <v>43101</v>
      </c>
      <c r="E384" s="162">
        <f t="shared" si="22"/>
        <v>2018</v>
      </c>
      <c r="F384" s="199">
        <f t="shared" si="23"/>
        <v>7</v>
      </c>
      <c r="I384" s="200"/>
    </row>
    <row r="385" spans="1:9" x14ac:dyDescent="0.25">
      <c r="A385" s="197">
        <v>43121</v>
      </c>
      <c r="B385" s="165">
        <v>26729</v>
      </c>
      <c r="C385" s="162">
        <f t="shared" si="20"/>
        <v>21</v>
      </c>
      <c r="D385" s="201">
        <f t="shared" si="21"/>
        <v>43101</v>
      </c>
      <c r="E385" s="162">
        <f t="shared" si="22"/>
        <v>2018</v>
      </c>
      <c r="F385" s="199">
        <f t="shared" si="23"/>
        <v>1</v>
      </c>
      <c r="I385" s="200"/>
    </row>
    <row r="386" spans="1:9" x14ac:dyDescent="0.25">
      <c r="A386" s="197">
        <v>43122</v>
      </c>
      <c r="B386" s="165">
        <v>17753</v>
      </c>
      <c r="C386" s="162">
        <f t="shared" si="20"/>
        <v>22</v>
      </c>
      <c r="D386" s="201">
        <f t="shared" si="21"/>
        <v>43101</v>
      </c>
      <c r="E386" s="162">
        <f t="shared" si="22"/>
        <v>2018</v>
      </c>
      <c r="F386" s="199">
        <f t="shared" si="23"/>
        <v>2</v>
      </c>
      <c r="I386" s="200"/>
    </row>
    <row r="387" spans="1:9" x14ac:dyDescent="0.25">
      <c r="A387" s="197">
        <v>43123</v>
      </c>
      <c r="B387" s="165">
        <v>24724</v>
      </c>
      <c r="C387" s="162">
        <f t="shared" ref="C387:C450" si="24">DAY(A387)</f>
        <v>23</v>
      </c>
      <c r="D387" s="201">
        <f t="shared" ref="D387:D450" si="25">DATE(YEAR(A387),MONTH(A387),1)</f>
        <v>43101</v>
      </c>
      <c r="E387" s="162">
        <f t="shared" ref="E387:E450" si="26">YEAR(A387)</f>
        <v>2018</v>
      </c>
      <c r="F387" s="199">
        <f t="shared" ref="F387:F450" si="27">WEEKDAY(A387)</f>
        <v>3</v>
      </c>
      <c r="I387" s="200"/>
    </row>
    <row r="388" spans="1:9" x14ac:dyDescent="0.25">
      <c r="A388" s="197">
        <v>43124</v>
      </c>
      <c r="B388" s="165">
        <v>32046</v>
      </c>
      <c r="C388" s="162">
        <f t="shared" si="24"/>
        <v>24</v>
      </c>
      <c r="D388" s="201">
        <f t="shared" si="25"/>
        <v>43101</v>
      </c>
      <c r="E388" s="162">
        <f t="shared" si="26"/>
        <v>2018</v>
      </c>
      <c r="F388" s="199">
        <f t="shared" si="27"/>
        <v>4</v>
      </c>
      <c r="I388" s="200"/>
    </row>
    <row r="389" spans="1:9" x14ac:dyDescent="0.25">
      <c r="A389" s="197">
        <v>43125</v>
      </c>
      <c r="B389" s="165">
        <v>10318</v>
      </c>
      <c r="C389" s="162">
        <f t="shared" si="24"/>
        <v>25</v>
      </c>
      <c r="D389" s="201">
        <f t="shared" si="25"/>
        <v>43101</v>
      </c>
      <c r="E389" s="162">
        <f t="shared" si="26"/>
        <v>2018</v>
      </c>
      <c r="F389" s="199">
        <f t="shared" si="27"/>
        <v>5</v>
      </c>
      <c r="I389" s="200"/>
    </row>
    <row r="390" spans="1:9" x14ac:dyDescent="0.25">
      <c r="A390" s="197">
        <v>43126</v>
      </c>
      <c r="B390" s="165">
        <v>7088</v>
      </c>
      <c r="C390" s="162">
        <f t="shared" si="24"/>
        <v>26</v>
      </c>
      <c r="D390" s="201">
        <f t="shared" si="25"/>
        <v>43101</v>
      </c>
      <c r="E390" s="162">
        <f t="shared" si="26"/>
        <v>2018</v>
      </c>
      <c r="F390" s="199">
        <f t="shared" si="27"/>
        <v>6</v>
      </c>
      <c r="I390" s="200"/>
    </row>
    <row r="391" spans="1:9" x14ac:dyDescent="0.25">
      <c r="A391" s="197">
        <v>43127</v>
      </c>
      <c r="B391" s="165">
        <v>4161</v>
      </c>
      <c r="C391" s="162">
        <f t="shared" si="24"/>
        <v>27</v>
      </c>
      <c r="D391" s="201">
        <f t="shared" si="25"/>
        <v>43101</v>
      </c>
      <c r="E391" s="162">
        <f t="shared" si="26"/>
        <v>2018</v>
      </c>
      <c r="F391" s="199">
        <f t="shared" si="27"/>
        <v>7</v>
      </c>
      <c r="I391" s="200"/>
    </row>
    <row r="392" spans="1:9" x14ac:dyDescent="0.25">
      <c r="A392" s="197">
        <v>43128</v>
      </c>
      <c r="B392" s="165">
        <v>8432</v>
      </c>
      <c r="C392" s="162">
        <f t="shared" si="24"/>
        <v>28</v>
      </c>
      <c r="D392" s="201">
        <f t="shared" si="25"/>
        <v>43101</v>
      </c>
      <c r="E392" s="162">
        <f t="shared" si="26"/>
        <v>2018</v>
      </c>
      <c r="F392" s="199">
        <f t="shared" si="27"/>
        <v>1</v>
      </c>
      <c r="I392" s="200"/>
    </row>
    <row r="393" spans="1:9" x14ac:dyDescent="0.25">
      <c r="A393" s="197">
        <v>43129</v>
      </c>
      <c r="B393" s="165">
        <v>35693</v>
      </c>
      <c r="C393" s="162">
        <f t="shared" si="24"/>
        <v>29</v>
      </c>
      <c r="D393" s="201">
        <f t="shared" si="25"/>
        <v>43101</v>
      </c>
      <c r="E393" s="162">
        <f t="shared" si="26"/>
        <v>2018</v>
      </c>
      <c r="F393" s="199">
        <f t="shared" si="27"/>
        <v>2</v>
      </c>
      <c r="I393" s="200"/>
    </row>
    <row r="394" spans="1:9" x14ac:dyDescent="0.25">
      <c r="A394" s="197">
        <v>43130</v>
      </c>
      <c r="B394" s="165">
        <v>32457</v>
      </c>
      <c r="C394" s="162">
        <f t="shared" si="24"/>
        <v>30</v>
      </c>
      <c r="D394" s="201">
        <f t="shared" si="25"/>
        <v>43101</v>
      </c>
      <c r="E394" s="162">
        <f t="shared" si="26"/>
        <v>2018</v>
      </c>
      <c r="F394" s="199">
        <f t="shared" si="27"/>
        <v>3</v>
      </c>
      <c r="I394" s="200"/>
    </row>
    <row r="395" spans="1:9" x14ac:dyDescent="0.25">
      <c r="A395" s="197">
        <v>43131</v>
      </c>
      <c r="B395" s="165">
        <v>23486</v>
      </c>
      <c r="C395" s="162">
        <f t="shared" si="24"/>
        <v>31</v>
      </c>
      <c r="D395" s="201">
        <f t="shared" si="25"/>
        <v>43101</v>
      </c>
      <c r="E395" s="162">
        <f t="shared" si="26"/>
        <v>2018</v>
      </c>
      <c r="F395" s="199">
        <f t="shared" si="27"/>
        <v>4</v>
      </c>
      <c r="I395" s="200"/>
    </row>
    <row r="396" spans="1:9" x14ac:dyDescent="0.25">
      <c r="A396" s="197">
        <v>43132</v>
      </c>
      <c r="B396" s="165">
        <v>1420</v>
      </c>
      <c r="C396" s="162">
        <f t="shared" si="24"/>
        <v>1</v>
      </c>
      <c r="D396" s="201">
        <f t="shared" si="25"/>
        <v>43132</v>
      </c>
      <c r="E396" s="162">
        <f t="shared" si="26"/>
        <v>2018</v>
      </c>
      <c r="F396" s="199">
        <f t="shared" si="27"/>
        <v>5</v>
      </c>
      <c r="I396" s="200"/>
    </row>
    <row r="397" spans="1:9" x14ac:dyDescent="0.25">
      <c r="A397" s="197">
        <v>43133</v>
      </c>
      <c r="B397" s="165">
        <v>8925</v>
      </c>
      <c r="C397" s="162">
        <f t="shared" si="24"/>
        <v>2</v>
      </c>
      <c r="D397" s="201">
        <f t="shared" si="25"/>
        <v>43132</v>
      </c>
      <c r="E397" s="162">
        <f t="shared" si="26"/>
        <v>2018</v>
      </c>
      <c r="F397" s="199">
        <f t="shared" si="27"/>
        <v>6</v>
      </c>
      <c r="I397" s="200"/>
    </row>
    <row r="398" spans="1:9" x14ac:dyDescent="0.25">
      <c r="A398" s="197">
        <v>43134</v>
      </c>
      <c r="B398" s="165">
        <v>19224</v>
      </c>
      <c r="C398" s="162">
        <f t="shared" si="24"/>
        <v>3</v>
      </c>
      <c r="D398" s="201">
        <f t="shared" si="25"/>
        <v>43132</v>
      </c>
      <c r="E398" s="162">
        <f t="shared" si="26"/>
        <v>2018</v>
      </c>
      <c r="F398" s="199">
        <f t="shared" si="27"/>
        <v>7</v>
      </c>
      <c r="I398" s="200"/>
    </row>
    <row r="399" spans="1:9" x14ac:dyDescent="0.25">
      <c r="A399" s="197">
        <v>43135</v>
      </c>
      <c r="B399" s="165">
        <v>7050</v>
      </c>
      <c r="C399" s="162">
        <f t="shared" si="24"/>
        <v>4</v>
      </c>
      <c r="D399" s="201">
        <f t="shared" si="25"/>
        <v>43132</v>
      </c>
      <c r="E399" s="162">
        <f t="shared" si="26"/>
        <v>2018</v>
      </c>
      <c r="F399" s="199">
        <f t="shared" si="27"/>
        <v>1</v>
      </c>
      <c r="I399" s="200"/>
    </row>
    <row r="400" spans="1:9" x14ac:dyDescent="0.25">
      <c r="A400" s="197">
        <v>43136</v>
      </c>
      <c r="B400" s="165">
        <v>36029</v>
      </c>
      <c r="C400" s="162">
        <f t="shared" si="24"/>
        <v>5</v>
      </c>
      <c r="D400" s="201">
        <f t="shared" si="25"/>
        <v>43132</v>
      </c>
      <c r="E400" s="162">
        <f t="shared" si="26"/>
        <v>2018</v>
      </c>
      <c r="F400" s="199">
        <f t="shared" si="27"/>
        <v>2</v>
      </c>
      <c r="I400" s="200"/>
    </row>
    <row r="401" spans="1:9" x14ac:dyDescent="0.25">
      <c r="A401" s="197">
        <v>43137</v>
      </c>
      <c r="B401" s="165">
        <v>22331</v>
      </c>
      <c r="C401" s="162">
        <f t="shared" si="24"/>
        <v>6</v>
      </c>
      <c r="D401" s="201">
        <f t="shared" si="25"/>
        <v>43132</v>
      </c>
      <c r="E401" s="162">
        <f t="shared" si="26"/>
        <v>2018</v>
      </c>
      <c r="F401" s="199">
        <f t="shared" si="27"/>
        <v>3</v>
      </c>
      <c r="I401" s="200"/>
    </row>
    <row r="402" spans="1:9" x14ac:dyDescent="0.25">
      <c r="A402" s="197">
        <v>43138</v>
      </c>
      <c r="B402" s="165">
        <v>6829</v>
      </c>
      <c r="C402" s="162">
        <f t="shared" si="24"/>
        <v>7</v>
      </c>
      <c r="D402" s="201">
        <f t="shared" si="25"/>
        <v>43132</v>
      </c>
      <c r="E402" s="162">
        <f t="shared" si="26"/>
        <v>2018</v>
      </c>
      <c r="F402" s="199">
        <f t="shared" si="27"/>
        <v>4</v>
      </c>
      <c r="I402" s="200"/>
    </row>
    <row r="403" spans="1:9" x14ac:dyDescent="0.25">
      <c r="A403" s="197">
        <v>43139</v>
      </c>
      <c r="B403" s="165">
        <v>14161</v>
      </c>
      <c r="C403" s="162">
        <f t="shared" si="24"/>
        <v>8</v>
      </c>
      <c r="D403" s="201">
        <f t="shared" si="25"/>
        <v>43132</v>
      </c>
      <c r="E403" s="162">
        <f t="shared" si="26"/>
        <v>2018</v>
      </c>
      <c r="F403" s="199">
        <f t="shared" si="27"/>
        <v>5</v>
      </c>
      <c r="I403" s="200"/>
    </row>
    <row r="404" spans="1:9" x14ac:dyDescent="0.25">
      <c r="A404" s="197">
        <v>43140</v>
      </c>
      <c r="B404" s="165">
        <v>2350</v>
      </c>
      <c r="C404" s="162">
        <f t="shared" si="24"/>
        <v>9</v>
      </c>
      <c r="D404" s="201">
        <f t="shared" si="25"/>
        <v>43132</v>
      </c>
      <c r="E404" s="162">
        <f t="shared" si="26"/>
        <v>2018</v>
      </c>
      <c r="F404" s="199">
        <f t="shared" si="27"/>
        <v>6</v>
      </c>
      <c r="I404" s="200"/>
    </row>
    <row r="405" spans="1:9" x14ac:dyDescent="0.25">
      <c r="A405" s="197">
        <v>43141</v>
      </c>
      <c r="B405" s="165">
        <v>14695</v>
      </c>
      <c r="C405" s="162">
        <f t="shared" si="24"/>
        <v>10</v>
      </c>
      <c r="D405" s="201">
        <f t="shared" si="25"/>
        <v>43132</v>
      </c>
      <c r="E405" s="162">
        <f t="shared" si="26"/>
        <v>2018</v>
      </c>
      <c r="F405" s="199">
        <f t="shared" si="27"/>
        <v>7</v>
      </c>
      <c r="I405" s="200"/>
    </row>
    <row r="406" spans="1:9" x14ac:dyDescent="0.25">
      <c r="A406" s="197">
        <v>43142</v>
      </c>
      <c r="B406" s="165">
        <v>36513</v>
      </c>
      <c r="C406" s="162">
        <f t="shared" si="24"/>
        <v>11</v>
      </c>
      <c r="D406" s="201">
        <f t="shared" si="25"/>
        <v>43132</v>
      </c>
      <c r="E406" s="162">
        <f t="shared" si="26"/>
        <v>2018</v>
      </c>
      <c r="F406" s="199">
        <f t="shared" si="27"/>
        <v>1</v>
      </c>
      <c r="I406" s="200"/>
    </row>
    <row r="407" spans="1:9" x14ac:dyDescent="0.25">
      <c r="A407" s="197">
        <v>43143</v>
      </c>
      <c r="B407" s="165">
        <v>19906</v>
      </c>
      <c r="C407" s="162">
        <f t="shared" si="24"/>
        <v>12</v>
      </c>
      <c r="D407" s="201">
        <f t="shared" si="25"/>
        <v>43132</v>
      </c>
      <c r="E407" s="162">
        <f t="shared" si="26"/>
        <v>2018</v>
      </c>
      <c r="F407" s="199">
        <f t="shared" si="27"/>
        <v>2</v>
      </c>
      <c r="I407" s="200"/>
    </row>
    <row r="408" spans="1:9" x14ac:dyDescent="0.25">
      <c r="A408" s="197">
        <v>43144</v>
      </c>
      <c r="B408" s="165">
        <v>9435</v>
      </c>
      <c r="C408" s="162">
        <f t="shared" si="24"/>
        <v>13</v>
      </c>
      <c r="D408" s="201">
        <f t="shared" si="25"/>
        <v>43132</v>
      </c>
      <c r="E408" s="162">
        <f t="shared" si="26"/>
        <v>2018</v>
      </c>
      <c r="F408" s="199">
        <f t="shared" si="27"/>
        <v>3</v>
      </c>
      <c r="I408" s="200"/>
    </row>
    <row r="409" spans="1:9" x14ac:dyDescent="0.25">
      <c r="A409" s="197">
        <v>43145</v>
      </c>
      <c r="B409" s="165">
        <v>31806</v>
      </c>
      <c r="C409" s="162">
        <f t="shared" si="24"/>
        <v>14</v>
      </c>
      <c r="D409" s="201">
        <f t="shared" si="25"/>
        <v>43132</v>
      </c>
      <c r="E409" s="162">
        <f t="shared" si="26"/>
        <v>2018</v>
      </c>
      <c r="F409" s="199">
        <f t="shared" si="27"/>
        <v>4</v>
      </c>
      <c r="I409" s="200"/>
    </row>
    <row r="410" spans="1:9" x14ac:dyDescent="0.25">
      <c r="A410" s="197">
        <v>43146</v>
      </c>
      <c r="B410" s="165">
        <v>33996</v>
      </c>
      <c r="C410" s="162">
        <f t="shared" si="24"/>
        <v>15</v>
      </c>
      <c r="D410" s="201">
        <f t="shared" si="25"/>
        <v>43132</v>
      </c>
      <c r="E410" s="162">
        <f t="shared" si="26"/>
        <v>2018</v>
      </c>
      <c r="F410" s="199">
        <f t="shared" si="27"/>
        <v>5</v>
      </c>
      <c r="I410" s="200"/>
    </row>
    <row r="411" spans="1:9" x14ac:dyDescent="0.25">
      <c r="A411" s="197">
        <v>43147</v>
      </c>
      <c r="B411" s="165">
        <v>3809</v>
      </c>
      <c r="C411" s="162">
        <f t="shared" si="24"/>
        <v>16</v>
      </c>
      <c r="D411" s="201">
        <f t="shared" si="25"/>
        <v>43132</v>
      </c>
      <c r="E411" s="162">
        <f t="shared" si="26"/>
        <v>2018</v>
      </c>
      <c r="F411" s="199">
        <f t="shared" si="27"/>
        <v>6</v>
      </c>
      <c r="I411" s="200"/>
    </row>
    <row r="412" spans="1:9" x14ac:dyDescent="0.25">
      <c r="A412" s="197">
        <v>43148</v>
      </c>
      <c r="B412" s="165">
        <v>18769</v>
      </c>
      <c r="C412" s="162">
        <f t="shared" si="24"/>
        <v>17</v>
      </c>
      <c r="D412" s="201">
        <f t="shared" si="25"/>
        <v>43132</v>
      </c>
      <c r="E412" s="162">
        <f t="shared" si="26"/>
        <v>2018</v>
      </c>
      <c r="F412" s="199">
        <f t="shared" si="27"/>
        <v>7</v>
      </c>
      <c r="I412" s="200"/>
    </row>
    <row r="413" spans="1:9" x14ac:dyDescent="0.25">
      <c r="A413" s="197">
        <v>43149</v>
      </c>
      <c r="B413" s="165">
        <v>28768</v>
      </c>
      <c r="C413" s="162">
        <f t="shared" si="24"/>
        <v>18</v>
      </c>
      <c r="D413" s="201">
        <f t="shared" si="25"/>
        <v>43132</v>
      </c>
      <c r="E413" s="162">
        <f t="shared" si="26"/>
        <v>2018</v>
      </c>
      <c r="F413" s="199">
        <f t="shared" si="27"/>
        <v>1</v>
      </c>
      <c r="I413" s="200"/>
    </row>
    <row r="414" spans="1:9" x14ac:dyDescent="0.25">
      <c r="A414" s="197">
        <v>43150</v>
      </c>
      <c r="B414" s="165">
        <v>29467</v>
      </c>
      <c r="C414" s="162">
        <f t="shared" si="24"/>
        <v>19</v>
      </c>
      <c r="D414" s="201">
        <f t="shared" si="25"/>
        <v>43132</v>
      </c>
      <c r="E414" s="162">
        <f t="shared" si="26"/>
        <v>2018</v>
      </c>
      <c r="F414" s="199">
        <f t="shared" si="27"/>
        <v>2</v>
      </c>
      <c r="I414" s="200"/>
    </row>
    <row r="415" spans="1:9" x14ac:dyDescent="0.25">
      <c r="A415" s="197">
        <v>43151</v>
      </c>
      <c r="B415" s="165">
        <v>25979</v>
      </c>
      <c r="C415" s="162">
        <f t="shared" si="24"/>
        <v>20</v>
      </c>
      <c r="D415" s="201">
        <f t="shared" si="25"/>
        <v>43132</v>
      </c>
      <c r="E415" s="162">
        <f t="shared" si="26"/>
        <v>2018</v>
      </c>
      <c r="F415" s="199">
        <f t="shared" si="27"/>
        <v>3</v>
      </c>
      <c r="I415" s="200"/>
    </row>
    <row r="416" spans="1:9" x14ac:dyDescent="0.25">
      <c r="A416" s="197">
        <v>43152</v>
      </c>
      <c r="B416" s="165">
        <v>37249</v>
      </c>
      <c r="C416" s="162">
        <f t="shared" si="24"/>
        <v>21</v>
      </c>
      <c r="D416" s="201">
        <f t="shared" si="25"/>
        <v>43132</v>
      </c>
      <c r="E416" s="162">
        <f t="shared" si="26"/>
        <v>2018</v>
      </c>
      <c r="F416" s="199">
        <f t="shared" si="27"/>
        <v>4</v>
      </c>
      <c r="I416" s="200"/>
    </row>
    <row r="417" spans="1:9" x14ac:dyDescent="0.25">
      <c r="A417" s="197">
        <v>43153</v>
      </c>
      <c r="B417" s="165">
        <v>14571</v>
      </c>
      <c r="C417" s="162">
        <f t="shared" si="24"/>
        <v>22</v>
      </c>
      <c r="D417" s="201">
        <f t="shared" si="25"/>
        <v>43132</v>
      </c>
      <c r="E417" s="162">
        <f t="shared" si="26"/>
        <v>2018</v>
      </c>
      <c r="F417" s="199">
        <f t="shared" si="27"/>
        <v>5</v>
      </c>
      <c r="I417" s="200"/>
    </row>
    <row r="418" spans="1:9" x14ac:dyDescent="0.25">
      <c r="A418" s="197">
        <v>43154</v>
      </c>
      <c r="B418" s="165">
        <v>11842</v>
      </c>
      <c r="C418" s="162">
        <f t="shared" si="24"/>
        <v>23</v>
      </c>
      <c r="D418" s="201">
        <f t="shared" si="25"/>
        <v>43132</v>
      </c>
      <c r="E418" s="162">
        <f t="shared" si="26"/>
        <v>2018</v>
      </c>
      <c r="F418" s="199">
        <f t="shared" si="27"/>
        <v>6</v>
      </c>
      <c r="I418" s="200"/>
    </row>
    <row r="419" spans="1:9" x14ac:dyDescent="0.25">
      <c r="A419" s="197">
        <v>43155</v>
      </c>
      <c r="B419" s="165">
        <v>24069</v>
      </c>
      <c r="C419" s="162">
        <f t="shared" si="24"/>
        <v>24</v>
      </c>
      <c r="D419" s="201">
        <f t="shared" si="25"/>
        <v>43132</v>
      </c>
      <c r="E419" s="162">
        <f t="shared" si="26"/>
        <v>2018</v>
      </c>
      <c r="F419" s="199">
        <f t="shared" si="27"/>
        <v>7</v>
      </c>
      <c r="I419" s="200"/>
    </row>
    <row r="420" spans="1:9" x14ac:dyDescent="0.25">
      <c r="A420" s="197">
        <v>43156</v>
      </c>
      <c r="B420" s="165">
        <v>35192</v>
      </c>
      <c r="C420" s="162">
        <f t="shared" si="24"/>
        <v>25</v>
      </c>
      <c r="D420" s="201">
        <f t="shared" si="25"/>
        <v>43132</v>
      </c>
      <c r="E420" s="162">
        <f t="shared" si="26"/>
        <v>2018</v>
      </c>
      <c r="F420" s="199">
        <f t="shared" si="27"/>
        <v>1</v>
      </c>
      <c r="I420" s="200"/>
    </row>
    <row r="421" spans="1:9" x14ac:dyDescent="0.25">
      <c r="A421" s="197">
        <v>43157</v>
      </c>
      <c r="B421" s="165">
        <v>21273</v>
      </c>
      <c r="C421" s="162">
        <f t="shared" si="24"/>
        <v>26</v>
      </c>
      <c r="D421" s="201">
        <f t="shared" si="25"/>
        <v>43132</v>
      </c>
      <c r="E421" s="162">
        <f t="shared" si="26"/>
        <v>2018</v>
      </c>
      <c r="F421" s="199">
        <f t="shared" si="27"/>
        <v>2</v>
      </c>
      <c r="I421" s="200"/>
    </row>
    <row r="422" spans="1:9" x14ac:dyDescent="0.25">
      <c r="A422" s="197">
        <v>43158</v>
      </c>
      <c r="B422" s="165">
        <v>34089</v>
      </c>
      <c r="C422" s="162">
        <f t="shared" si="24"/>
        <v>27</v>
      </c>
      <c r="D422" s="201">
        <f t="shared" si="25"/>
        <v>43132</v>
      </c>
      <c r="E422" s="162">
        <f t="shared" si="26"/>
        <v>2018</v>
      </c>
      <c r="F422" s="199">
        <f t="shared" si="27"/>
        <v>3</v>
      </c>
      <c r="I422" s="200"/>
    </row>
    <row r="423" spans="1:9" x14ac:dyDescent="0.25">
      <c r="A423" s="197">
        <v>43159</v>
      </c>
      <c r="B423" s="165">
        <v>27353</v>
      </c>
      <c r="C423" s="162">
        <f t="shared" si="24"/>
        <v>28</v>
      </c>
      <c r="D423" s="201">
        <f t="shared" si="25"/>
        <v>43132</v>
      </c>
      <c r="E423" s="162">
        <f t="shared" si="26"/>
        <v>2018</v>
      </c>
      <c r="F423" s="199">
        <f t="shared" si="27"/>
        <v>4</v>
      </c>
      <c r="I423" s="200"/>
    </row>
    <row r="424" spans="1:9" x14ac:dyDescent="0.25">
      <c r="A424" s="197">
        <v>43160</v>
      </c>
      <c r="B424" s="165">
        <v>13338</v>
      </c>
      <c r="C424" s="162">
        <f t="shared" si="24"/>
        <v>1</v>
      </c>
      <c r="D424" s="201">
        <f t="shared" si="25"/>
        <v>43160</v>
      </c>
      <c r="E424" s="162">
        <f t="shared" si="26"/>
        <v>2018</v>
      </c>
      <c r="F424" s="199">
        <f t="shared" si="27"/>
        <v>5</v>
      </c>
      <c r="I424" s="200"/>
    </row>
    <row r="425" spans="1:9" x14ac:dyDescent="0.25">
      <c r="A425" s="197">
        <v>43161</v>
      </c>
      <c r="B425" s="165">
        <v>2332</v>
      </c>
      <c r="C425" s="162">
        <f t="shared" si="24"/>
        <v>2</v>
      </c>
      <c r="D425" s="201">
        <f t="shared" si="25"/>
        <v>43160</v>
      </c>
      <c r="E425" s="162">
        <f t="shared" si="26"/>
        <v>2018</v>
      </c>
      <c r="F425" s="199">
        <f t="shared" si="27"/>
        <v>6</v>
      </c>
      <c r="I425" s="200"/>
    </row>
    <row r="426" spans="1:9" x14ac:dyDescent="0.25">
      <c r="A426" s="197">
        <v>43162</v>
      </c>
      <c r="B426" s="165">
        <v>1396</v>
      </c>
      <c r="C426" s="162">
        <f t="shared" si="24"/>
        <v>3</v>
      </c>
      <c r="D426" s="201">
        <f t="shared" si="25"/>
        <v>43160</v>
      </c>
      <c r="E426" s="162">
        <f t="shared" si="26"/>
        <v>2018</v>
      </c>
      <c r="F426" s="199">
        <f t="shared" si="27"/>
        <v>7</v>
      </c>
      <c r="I426" s="200"/>
    </row>
    <row r="427" spans="1:9" x14ac:dyDescent="0.25">
      <c r="A427" s="197">
        <v>43163</v>
      </c>
      <c r="B427" s="165">
        <v>29172</v>
      </c>
      <c r="C427" s="162">
        <f t="shared" si="24"/>
        <v>4</v>
      </c>
      <c r="D427" s="201">
        <f t="shared" si="25"/>
        <v>43160</v>
      </c>
      <c r="E427" s="162">
        <f t="shared" si="26"/>
        <v>2018</v>
      </c>
      <c r="F427" s="199">
        <f t="shared" si="27"/>
        <v>1</v>
      </c>
      <c r="I427" s="200"/>
    </row>
    <row r="428" spans="1:9" x14ac:dyDescent="0.25">
      <c r="A428" s="197">
        <v>43164</v>
      </c>
      <c r="B428" s="165">
        <v>38906</v>
      </c>
      <c r="C428" s="162">
        <f t="shared" si="24"/>
        <v>5</v>
      </c>
      <c r="D428" s="201">
        <f t="shared" si="25"/>
        <v>43160</v>
      </c>
      <c r="E428" s="162">
        <f t="shared" si="26"/>
        <v>2018</v>
      </c>
      <c r="F428" s="199">
        <f t="shared" si="27"/>
        <v>2</v>
      </c>
      <c r="I428" s="200"/>
    </row>
    <row r="429" spans="1:9" x14ac:dyDescent="0.25">
      <c r="A429" s="197">
        <v>43165</v>
      </c>
      <c r="B429" s="165">
        <v>7930</v>
      </c>
      <c r="C429" s="162">
        <f t="shared" si="24"/>
        <v>6</v>
      </c>
      <c r="D429" s="201">
        <f t="shared" si="25"/>
        <v>43160</v>
      </c>
      <c r="E429" s="162">
        <f t="shared" si="26"/>
        <v>2018</v>
      </c>
      <c r="F429" s="199">
        <f t="shared" si="27"/>
        <v>3</v>
      </c>
      <c r="I429" s="200"/>
    </row>
    <row r="430" spans="1:9" x14ac:dyDescent="0.25">
      <c r="A430" s="197">
        <v>43166</v>
      </c>
      <c r="B430" s="165">
        <v>35115</v>
      </c>
      <c r="C430" s="162">
        <f t="shared" si="24"/>
        <v>7</v>
      </c>
      <c r="D430" s="201">
        <f t="shared" si="25"/>
        <v>43160</v>
      </c>
      <c r="E430" s="162">
        <f t="shared" si="26"/>
        <v>2018</v>
      </c>
      <c r="F430" s="199">
        <f t="shared" si="27"/>
        <v>4</v>
      </c>
      <c r="I430" s="200"/>
    </row>
    <row r="431" spans="1:9" x14ac:dyDescent="0.25">
      <c r="A431" s="197">
        <v>43167</v>
      </c>
      <c r="B431" s="165">
        <v>1110</v>
      </c>
      <c r="C431" s="162">
        <f t="shared" si="24"/>
        <v>8</v>
      </c>
      <c r="D431" s="201">
        <f t="shared" si="25"/>
        <v>43160</v>
      </c>
      <c r="E431" s="162">
        <f t="shared" si="26"/>
        <v>2018</v>
      </c>
      <c r="F431" s="199">
        <f t="shared" si="27"/>
        <v>5</v>
      </c>
      <c r="I431" s="200"/>
    </row>
    <row r="432" spans="1:9" x14ac:dyDescent="0.25">
      <c r="A432" s="197">
        <v>43168</v>
      </c>
      <c r="B432" s="165">
        <v>28241</v>
      </c>
      <c r="C432" s="162">
        <f t="shared" si="24"/>
        <v>9</v>
      </c>
      <c r="D432" s="201">
        <f t="shared" si="25"/>
        <v>43160</v>
      </c>
      <c r="E432" s="162">
        <f t="shared" si="26"/>
        <v>2018</v>
      </c>
      <c r="F432" s="199">
        <f t="shared" si="27"/>
        <v>6</v>
      </c>
      <c r="I432" s="200"/>
    </row>
    <row r="433" spans="1:9" x14ac:dyDescent="0.25">
      <c r="A433" s="197">
        <v>43169</v>
      </c>
      <c r="B433" s="165">
        <v>28755</v>
      </c>
      <c r="C433" s="162">
        <f t="shared" si="24"/>
        <v>10</v>
      </c>
      <c r="D433" s="201">
        <f t="shared" si="25"/>
        <v>43160</v>
      </c>
      <c r="E433" s="162">
        <f t="shared" si="26"/>
        <v>2018</v>
      </c>
      <c r="F433" s="199">
        <f t="shared" si="27"/>
        <v>7</v>
      </c>
      <c r="I433" s="200"/>
    </row>
    <row r="434" spans="1:9" x14ac:dyDescent="0.25">
      <c r="A434" s="197">
        <v>43170</v>
      </c>
      <c r="B434" s="165">
        <v>14476</v>
      </c>
      <c r="C434" s="162">
        <f t="shared" si="24"/>
        <v>11</v>
      </c>
      <c r="D434" s="201">
        <f t="shared" si="25"/>
        <v>43160</v>
      </c>
      <c r="E434" s="162">
        <f t="shared" si="26"/>
        <v>2018</v>
      </c>
      <c r="F434" s="199">
        <f t="shared" si="27"/>
        <v>1</v>
      </c>
      <c r="I434" s="200"/>
    </row>
    <row r="435" spans="1:9" x14ac:dyDescent="0.25">
      <c r="A435" s="197">
        <v>43171</v>
      </c>
      <c r="B435" s="165">
        <v>8749</v>
      </c>
      <c r="C435" s="162">
        <f t="shared" si="24"/>
        <v>12</v>
      </c>
      <c r="D435" s="201">
        <f t="shared" si="25"/>
        <v>43160</v>
      </c>
      <c r="E435" s="162">
        <f t="shared" si="26"/>
        <v>2018</v>
      </c>
      <c r="F435" s="199">
        <f t="shared" si="27"/>
        <v>2</v>
      </c>
      <c r="I435" s="200"/>
    </row>
    <row r="436" spans="1:9" x14ac:dyDescent="0.25">
      <c r="A436" s="197">
        <v>43172</v>
      </c>
      <c r="B436" s="165">
        <v>30594</v>
      </c>
      <c r="C436" s="162">
        <f t="shared" si="24"/>
        <v>13</v>
      </c>
      <c r="D436" s="201">
        <f t="shared" si="25"/>
        <v>43160</v>
      </c>
      <c r="E436" s="162">
        <f t="shared" si="26"/>
        <v>2018</v>
      </c>
      <c r="F436" s="199">
        <f t="shared" si="27"/>
        <v>3</v>
      </c>
      <c r="I436" s="200"/>
    </row>
    <row r="437" spans="1:9" x14ac:dyDescent="0.25">
      <c r="A437" s="197">
        <v>43173</v>
      </c>
      <c r="B437" s="165">
        <v>18135</v>
      </c>
      <c r="C437" s="162">
        <f t="shared" si="24"/>
        <v>14</v>
      </c>
      <c r="D437" s="201">
        <f t="shared" si="25"/>
        <v>43160</v>
      </c>
      <c r="E437" s="162">
        <f t="shared" si="26"/>
        <v>2018</v>
      </c>
      <c r="F437" s="199">
        <f t="shared" si="27"/>
        <v>4</v>
      </c>
      <c r="I437" s="200"/>
    </row>
    <row r="438" spans="1:9" x14ac:dyDescent="0.25">
      <c r="A438" s="197">
        <v>43174</v>
      </c>
      <c r="B438" s="165">
        <v>20353</v>
      </c>
      <c r="C438" s="162">
        <f t="shared" si="24"/>
        <v>15</v>
      </c>
      <c r="D438" s="201">
        <f t="shared" si="25"/>
        <v>43160</v>
      </c>
      <c r="E438" s="162">
        <f t="shared" si="26"/>
        <v>2018</v>
      </c>
      <c r="F438" s="199">
        <f t="shared" si="27"/>
        <v>5</v>
      </c>
      <c r="I438" s="200"/>
    </row>
    <row r="439" spans="1:9" x14ac:dyDescent="0.25">
      <c r="A439" s="197">
        <v>43175</v>
      </c>
      <c r="B439" s="165">
        <v>5345</v>
      </c>
      <c r="C439" s="162">
        <f t="shared" si="24"/>
        <v>16</v>
      </c>
      <c r="D439" s="201">
        <f t="shared" si="25"/>
        <v>43160</v>
      </c>
      <c r="E439" s="162">
        <f t="shared" si="26"/>
        <v>2018</v>
      </c>
      <c r="F439" s="199">
        <f t="shared" si="27"/>
        <v>6</v>
      </c>
      <c r="I439" s="200"/>
    </row>
    <row r="440" spans="1:9" x14ac:dyDescent="0.25">
      <c r="A440" s="197">
        <v>43176</v>
      </c>
      <c r="B440" s="165">
        <v>33432</v>
      </c>
      <c r="C440" s="162">
        <f t="shared" si="24"/>
        <v>17</v>
      </c>
      <c r="D440" s="201">
        <f t="shared" si="25"/>
        <v>43160</v>
      </c>
      <c r="E440" s="162">
        <f t="shared" si="26"/>
        <v>2018</v>
      </c>
      <c r="F440" s="199">
        <f t="shared" si="27"/>
        <v>7</v>
      </c>
      <c r="I440" s="200"/>
    </row>
    <row r="441" spans="1:9" x14ac:dyDescent="0.25">
      <c r="A441" s="197">
        <v>43177</v>
      </c>
      <c r="B441" s="165">
        <v>38849</v>
      </c>
      <c r="C441" s="162">
        <f t="shared" si="24"/>
        <v>18</v>
      </c>
      <c r="D441" s="201">
        <f t="shared" si="25"/>
        <v>43160</v>
      </c>
      <c r="E441" s="162">
        <f t="shared" si="26"/>
        <v>2018</v>
      </c>
      <c r="F441" s="199">
        <f t="shared" si="27"/>
        <v>1</v>
      </c>
      <c r="I441" s="200"/>
    </row>
    <row r="442" spans="1:9" x14ac:dyDescent="0.25">
      <c r="A442" s="197">
        <v>43178</v>
      </c>
      <c r="B442" s="165">
        <v>26125</v>
      </c>
      <c r="C442" s="162">
        <f t="shared" si="24"/>
        <v>19</v>
      </c>
      <c r="D442" s="201">
        <f t="shared" si="25"/>
        <v>43160</v>
      </c>
      <c r="E442" s="162">
        <f t="shared" si="26"/>
        <v>2018</v>
      </c>
      <c r="F442" s="199">
        <f t="shared" si="27"/>
        <v>2</v>
      </c>
      <c r="I442" s="200"/>
    </row>
    <row r="443" spans="1:9" x14ac:dyDescent="0.25">
      <c r="A443" s="197">
        <v>43179</v>
      </c>
      <c r="B443" s="165">
        <v>4132</v>
      </c>
      <c r="C443" s="162">
        <f t="shared" si="24"/>
        <v>20</v>
      </c>
      <c r="D443" s="201">
        <f t="shared" si="25"/>
        <v>43160</v>
      </c>
      <c r="E443" s="162">
        <f t="shared" si="26"/>
        <v>2018</v>
      </c>
      <c r="F443" s="199">
        <f t="shared" si="27"/>
        <v>3</v>
      </c>
      <c r="I443" s="200"/>
    </row>
    <row r="444" spans="1:9" x14ac:dyDescent="0.25">
      <c r="A444" s="197">
        <v>43180</v>
      </c>
      <c r="B444" s="165">
        <v>29460</v>
      </c>
      <c r="C444" s="162">
        <f t="shared" si="24"/>
        <v>21</v>
      </c>
      <c r="D444" s="201">
        <f t="shared" si="25"/>
        <v>43160</v>
      </c>
      <c r="E444" s="162">
        <f t="shared" si="26"/>
        <v>2018</v>
      </c>
      <c r="F444" s="199">
        <f t="shared" si="27"/>
        <v>4</v>
      </c>
      <c r="I444" s="200"/>
    </row>
    <row r="445" spans="1:9" x14ac:dyDescent="0.25">
      <c r="A445" s="197">
        <v>43181</v>
      </c>
      <c r="B445" s="165">
        <v>12885</v>
      </c>
      <c r="C445" s="162">
        <f t="shared" si="24"/>
        <v>22</v>
      </c>
      <c r="D445" s="201">
        <f t="shared" si="25"/>
        <v>43160</v>
      </c>
      <c r="E445" s="162">
        <f t="shared" si="26"/>
        <v>2018</v>
      </c>
      <c r="F445" s="199">
        <f t="shared" si="27"/>
        <v>5</v>
      </c>
      <c r="I445" s="200"/>
    </row>
    <row r="446" spans="1:9" x14ac:dyDescent="0.25">
      <c r="A446" s="197">
        <v>43182</v>
      </c>
      <c r="B446" s="165">
        <v>10890</v>
      </c>
      <c r="C446" s="162">
        <f t="shared" si="24"/>
        <v>23</v>
      </c>
      <c r="D446" s="201">
        <f t="shared" si="25"/>
        <v>43160</v>
      </c>
      <c r="E446" s="162">
        <f t="shared" si="26"/>
        <v>2018</v>
      </c>
      <c r="F446" s="199">
        <f t="shared" si="27"/>
        <v>6</v>
      </c>
      <c r="I446" s="200"/>
    </row>
    <row r="447" spans="1:9" x14ac:dyDescent="0.25">
      <c r="A447" s="197">
        <v>43183</v>
      </c>
      <c r="B447" s="165">
        <v>27045</v>
      </c>
      <c r="C447" s="162">
        <f t="shared" si="24"/>
        <v>24</v>
      </c>
      <c r="D447" s="201">
        <f t="shared" si="25"/>
        <v>43160</v>
      </c>
      <c r="E447" s="162">
        <f t="shared" si="26"/>
        <v>2018</v>
      </c>
      <c r="F447" s="199">
        <f t="shared" si="27"/>
        <v>7</v>
      </c>
      <c r="I447" s="200"/>
    </row>
    <row r="448" spans="1:9" x14ac:dyDescent="0.25">
      <c r="A448" s="197">
        <v>43184</v>
      </c>
      <c r="B448" s="165">
        <v>28077</v>
      </c>
      <c r="C448" s="162">
        <f t="shared" si="24"/>
        <v>25</v>
      </c>
      <c r="D448" s="201">
        <f t="shared" si="25"/>
        <v>43160</v>
      </c>
      <c r="E448" s="162">
        <f t="shared" si="26"/>
        <v>2018</v>
      </c>
      <c r="F448" s="199">
        <f t="shared" si="27"/>
        <v>1</v>
      </c>
      <c r="I448" s="200"/>
    </row>
    <row r="449" spans="1:9" x14ac:dyDescent="0.25">
      <c r="A449" s="197">
        <v>43185</v>
      </c>
      <c r="B449" s="165">
        <v>38919</v>
      </c>
      <c r="C449" s="162">
        <f t="shared" si="24"/>
        <v>26</v>
      </c>
      <c r="D449" s="201">
        <f t="shared" si="25"/>
        <v>43160</v>
      </c>
      <c r="E449" s="162">
        <f t="shared" si="26"/>
        <v>2018</v>
      </c>
      <c r="F449" s="199">
        <f t="shared" si="27"/>
        <v>2</v>
      </c>
      <c r="I449" s="200"/>
    </row>
    <row r="450" spans="1:9" x14ac:dyDescent="0.25">
      <c r="A450" s="197">
        <v>43186</v>
      </c>
      <c r="B450" s="165">
        <v>24238</v>
      </c>
      <c r="C450" s="162">
        <f t="shared" si="24"/>
        <v>27</v>
      </c>
      <c r="D450" s="201">
        <f t="shared" si="25"/>
        <v>43160</v>
      </c>
      <c r="E450" s="162">
        <f t="shared" si="26"/>
        <v>2018</v>
      </c>
      <c r="F450" s="199">
        <f t="shared" si="27"/>
        <v>3</v>
      </c>
      <c r="I450" s="200"/>
    </row>
    <row r="451" spans="1:9" x14ac:dyDescent="0.25">
      <c r="A451" s="197">
        <v>43187</v>
      </c>
      <c r="B451" s="165">
        <v>16384</v>
      </c>
      <c r="C451" s="162">
        <f t="shared" ref="C451:C514" si="28">DAY(A451)</f>
        <v>28</v>
      </c>
      <c r="D451" s="201">
        <f t="shared" ref="D451:D514" si="29">DATE(YEAR(A451),MONTH(A451),1)</f>
        <v>43160</v>
      </c>
      <c r="E451" s="162">
        <f t="shared" ref="E451:E514" si="30">YEAR(A451)</f>
        <v>2018</v>
      </c>
      <c r="F451" s="199">
        <f t="shared" ref="F451:F514" si="31">WEEKDAY(A451)</f>
        <v>4</v>
      </c>
      <c r="I451" s="200"/>
    </row>
    <row r="452" spans="1:9" x14ac:dyDescent="0.25">
      <c r="A452" s="197">
        <v>43188</v>
      </c>
      <c r="B452" s="165">
        <v>23428</v>
      </c>
      <c r="C452" s="162">
        <f t="shared" si="28"/>
        <v>29</v>
      </c>
      <c r="D452" s="201">
        <f t="shared" si="29"/>
        <v>43160</v>
      </c>
      <c r="E452" s="162">
        <f t="shared" si="30"/>
        <v>2018</v>
      </c>
      <c r="F452" s="199">
        <f t="shared" si="31"/>
        <v>5</v>
      </c>
      <c r="I452" s="200"/>
    </row>
    <row r="453" spans="1:9" x14ac:dyDescent="0.25">
      <c r="A453" s="197">
        <v>43189</v>
      </c>
      <c r="B453" s="165">
        <v>38340</v>
      </c>
      <c r="C453" s="162">
        <f t="shared" si="28"/>
        <v>30</v>
      </c>
      <c r="D453" s="201">
        <f t="shared" si="29"/>
        <v>43160</v>
      </c>
      <c r="E453" s="162">
        <f t="shared" si="30"/>
        <v>2018</v>
      </c>
      <c r="F453" s="199">
        <f t="shared" si="31"/>
        <v>6</v>
      </c>
      <c r="I453" s="200"/>
    </row>
    <row r="454" spans="1:9" x14ac:dyDescent="0.25">
      <c r="A454" s="197">
        <v>43190</v>
      </c>
      <c r="B454" s="165">
        <v>10719</v>
      </c>
      <c r="C454" s="162">
        <f t="shared" si="28"/>
        <v>31</v>
      </c>
      <c r="D454" s="201">
        <f t="shared" si="29"/>
        <v>43160</v>
      </c>
      <c r="E454" s="162">
        <f t="shared" si="30"/>
        <v>2018</v>
      </c>
      <c r="F454" s="199">
        <f t="shared" si="31"/>
        <v>7</v>
      </c>
      <c r="I454" s="200"/>
    </row>
    <row r="455" spans="1:9" x14ac:dyDescent="0.25">
      <c r="A455" s="197">
        <v>43191</v>
      </c>
      <c r="B455" s="165">
        <v>32834</v>
      </c>
      <c r="C455" s="162">
        <f t="shared" si="28"/>
        <v>1</v>
      </c>
      <c r="D455" s="201">
        <f t="shared" si="29"/>
        <v>43191</v>
      </c>
      <c r="E455" s="162">
        <f t="shared" si="30"/>
        <v>2018</v>
      </c>
      <c r="F455" s="199">
        <f t="shared" si="31"/>
        <v>1</v>
      </c>
      <c r="I455" s="200"/>
    </row>
    <row r="456" spans="1:9" x14ac:dyDescent="0.25">
      <c r="A456" s="197">
        <v>43192</v>
      </c>
      <c r="B456" s="165">
        <v>31431</v>
      </c>
      <c r="C456" s="162">
        <f t="shared" si="28"/>
        <v>2</v>
      </c>
      <c r="D456" s="201">
        <f t="shared" si="29"/>
        <v>43191</v>
      </c>
      <c r="E456" s="162">
        <f t="shared" si="30"/>
        <v>2018</v>
      </c>
      <c r="F456" s="199">
        <f t="shared" si="31"/>
        <v>2</v>
      </c>
      <c r="I456" s="200"/>
    </row>
    <row r="457" spans="1:9" x14ac:dyDescent="0.25">
      <c r="A457" s="197">
        <v>43193</v>
      </c>
      <c r="B457" s="165">
        <v>6881</v>
      </c>
      <c r="C457" s="162">
        <f t="shared" si="28"/>
        <v>3</v>
      </c>
      <c r="D457" s="201">
        <f t="shared" si="29"/>
        <v>43191</v>
      </c>
      <c r="E457" s="162">
        <f t="shared" si="30"/>
        <v>2018</v>
      </c>
      <c r="F457" s="199">
        <f t="shared" si="31"/>
        <v>3</v>
      </c>
      <c r="I457" s="200"/>
    </row>
    <row r="458" spans="1:9" x14ac:dyDescent="0.25">
      <c r="A458" s="197">
        <v>43194</v>
      </c>
      <c r="B458" s="165">
        <v>15155</v>
      </c>
      <c r="C458" s="162">
        <f t="shared" si="28"/>
        <v>4</v>
      </c>
      <c r="D458" s="201">
        <f t="shared" si="29"/>
        <v>43191</v>
      </c>
      <c r="E458" s="162">
        <f t="shared" si="30"/>
        <v>2018</v>
      </c>
      <c r="F458" s="199">
        <f t="shared" si="31"/>
        <v>4</v>
      </c>
      <c r="I458" s="200"/>
    </row>
    <row r="459" spans="1:9" x14ac:dyDescent="0.25">
      <c r="A459" s="197">
        <v>43195</v>
      </c>
      <c r="B459" s="165">
        <v>16154</v>
      </c>
      <c r="C459" s="162">
        <f t="shared" si="28"/>
        <v>5</v>
      </c>
      <c r="D459" s="201">
        <f t="shared" si="29"/>
        <v>43191</v>
      </c>
      <c r="E459" s="162">
        <f t="shared" si="30"/>
        <v>2018</v>
      </c>
      <c r="F459" s="199">
        <f t="shared" si="31"/>
        <v>5</v>
      </c>
      <c r="I459" s="200"/>
    </row>
    <row r="460" spans="1:9" x14ac:dyDescent="0.25">
      <c r="A460" s="197">
        <v>43196</v>
      </c>
      <c r="B460" s="165">
        <v>4585</v>
      </c>
      <c r="C460" s="162">
        <f t="shared" si="28"/>
        <v>6</v>
      </c>
      <c r="D460" s="201">
        <f t="shared" si="29"/>
        <v>43191</v>
      </c>
      <c r="E460" s="162">
        <f t="shared" si="30"/>
        <v>2018</v>
      </c>
      <c r="F460" s="199">
        <f t="shared" si="31"/>
        <v>6</v>
      </c>
      <c r="I460" s="200"/>
    </row>
    <row r="461" spans="1:9" x14ac:dyDescent="0.25">
      <c r="A461" s="197">
        <v>43197</v>
      </c>
      <c r="B461" s="165">
        <v>3129</v>
      </c>
      <c r="C461" s="162">
        <f t="shared" si="28"/>
        <v>7</v>
      </c>
      <c r="D461" s="201">
        <f t="shared" si="29"/>
        <v>43191</v>
      </c>
      <c r="E461" s="162">
        <f t="shared" si="30"/>
        <v>2018</v>
      </c>
      <c r="F461" s="199">
        <f t="shared" si="31"/>
        <v>7</v>
      </c>
      <c r="I461" s="200"/>
    </row>
    <row r="462" spans="1:9" x14ac:dyDescent="0.25">
      <c r="A462" s="197">
        <v>43198</v>
      </c>
      <c r="B462" s="165">
        <v>38755</v>
      </c>
      <c r="C462" s="162">
        <f t="shared" si="28"/>
        <v>8</v>
      </c>
      <c r="D462" s="201">
        <f t="shared" si="29"/>
        <v>43191</v>
      </c>
      <c r="E462" s="162">
        <f t="shared" si="30"/>
        <v>2018</v>
      </c>
      <c r="F462" s="199">
        <f t="shared" si="31"/>
        <v>1</v>
      </c>
      <c r="I462" s="200"/>
    </row>
    <row r="463" spans="1:9" x14ac:dyDescent="0.25">
      <c r="A463" s="197">
        <v>43199</v>
      </c>
      <c r="B463" s="165">
        <v>25243</v>
      </c>
      <c r="C463" s="162">
        <f t="shared" si="28"/>
        <v>9</v>
      </c>
      <c r="D463" s="201">
        <f t="shared" si="29"/>
        <v>43191</v>
      </c>
      <c r="E463" s="162">
        <f t="shared" si="30"/>
        <v>2018</v>
      </c>
      <c r="F463" s="199">
        <f t="shared" si="31"/>
        <v>2</v>
      </c>
      <c r="I463" s="200"/>
    </row>
    <row r="464" spans="1:9" x14ac:dyDescent="0.25">
      <c r="A464" s="197">
        <v>43200</v>
      </c>
      <c r="B464" s="165">
        <v>9198</v>
      </c>
      <c r="C464" s="162">
        <f t="shared" si="28"/>
        <v>10</v>
      </c>
      <c r="D464" s="201">
        <f t="shared" si="29"/>
        <v>43191</v>
      </c>
      <c r="E464" s="162">
        <f t="shared" si="30"/>
        <v>2018</v>
      </c>
      <c r="F464" s="199">
        <f t="shared" si="31"/>
        <v>3</v>
      </c>
      <c r="I464" s="200"/>
    </row>
    <row r="465" spans="1:9" x14ac:dyDescent="0.25">
      <c r="A465" s="197">
        <v>43201</v>
      </c>
      <c r="B465" s="165">
        <v>18736</v>
      </c>
      <c r="C465" s="162">
        <f t="shared" si="28"/>
        <v>11</v>
      </c>
      <c r="D465" s="201">
        <f t="shared" si="29"/>
        <v>43191</v>
      </c>
      <c r="E465" s="162">
        <f t="shared" si="30"/>
        <v>2018</v>
      </c>
      <c r="F465" s="199">
        <f t="shared" si="31"/>
        <v>4</v>
      </c>
      <c r="I465" s="200"/>
    </row>
    <row r="466" spans="1:9" x14ac:dyDescent="0.25">
      <c r="A466" s="197">
        <v>43202</v>
      </c>
      <c r="B466" s="165">
        <v>4103</v>
      </c>
      <c r="C466" s="162">
        <f t="shared" si="28"/>
        <v>12</v>
      </c>
      <c r="D466" s="201">
        <f t="shared" si="29"/>
        <v>43191</v>
      </c>
      <c r="E466" s="162">
        <f t="shared" si="30"/>
        <v>2018</v>
      </c>
      <c r="F466" s="199">
        <f t="shared" si="31"/>
        <v>5</v>
      </c>
      <c r="I466" s="200"/>
    </row>
    <row r="467" spans="1:9" x14ac:dyDescent="0.25">
      <c r="A467" s="197">
        <v>43203</v>
      </c>
      <c r="B467" s="165">
        <v>35019</v>
      </c>
      <c r="C467" s="162">
        <f t="shared" si="28"/>
        <v>13</v>
      </c>
      <c r="D467" s="201">
        <f t="shared" si="29"/>
        <v>43191</v>
      </c>
      <c r="E467" s="162">
        <f t="shared" si="30"/>
        <v>2018</v>
      </c>
      <c r="F467" s="199">
        <f t="shared" si="31"/>
        <v>6</v>
      </c>
      <c r="I467" s="200"/>
    </row>
    <row r="468" spans="1:9" x14ac:dyDescent="0.25">
      <c r="A468" s="197">
        <v>43204</v>
      </c>
      <c r="B468" s="165">
        <v>3395</v>
      </c>
      <c r="C468" s="162">
        <f t="shared" si="28"/>
        <v>14</v>
      </c>
      <c r="D468" s="201">
        <f t="shared" si="29"/>
        <v>43191</v>
      </c>
      <c r="E468" s="162">
        <f t="shared" si="30"/>
        <v>2018</v>
      </c>
      <c r="F468" s="199">
        <f t="shared" si="31"/>
        <v>7</v>
      </c>
      <c r="I468" s="200"/>
    </row>
    <row r="469" spans="1:9" x14ac:dyDescent="0.25">
      <c r="A469" s="197">
        <v>43205</v>
      </c>
      <c r="B469" s="165">
        <v>10605</v>
      </c>
      <c r="C469" s="162">
        <f t="shared" si="28"/>
        <v>15</v>
      </c>
      <c r="D469" s="201">
        <f t="shared" si="29"/>
        <v>43191</v>
      </c>
      <c r="E469" s="162">
        <f t="shared" si="30"/>
        <v>2018</v>
      </c>
      <c r="F469" s="199">
        <f t="shared" si="31"/>
        <v>1</v>
      </c>
      <c r="I469" s="200"/>
    </row>
    <row r="470" spans="1:9" x14ac:dyDescent="0.25">
      <c r="A470" s="197">
        <v>43206</v>
      </c>
      <c r="B470" s="165">
        <v>21072</v>
      </c>
      <c r="C470" s="162">
        <f t="shared" si="28"/>
        <v>16</v>
      </c>
      <c r="D470" s="201">
        <f t="shared" si="29"/>
        <v>43191</v>
      </c>
      <c r="E470" s="162">
        <f t="shared" si="30"/>
        <v>2018</v>
      </c>
      <c r="F470" s="199">
        <f t="shared" si="31"/>
        <v>2</v>
      </c>
      <c r="I470" s="200"/>
    </row>
    <row r="471" spans="1:9" x14ac:dyDescent="0.25">
      <c r="A471" s="197">
        <v>43207</v>
      </c>
      <c r="B471" s="165">
        <v>28785</v>
      </c>
      <c r="C471" s="162">
        <f t="shared" si="28"/>
        <v>17</v>
      </c>
      <c r="D471" s="201">
        <f t="shared" si="29"/>
        <v>43191</v>
      </c>
      <c r="E471" s="162">
        <f t="shared" si="30"/>
        <v>2018</v>
      </c>
      <c r="F471" s="199">
        <f t="shared" si="31"/>
        <v>3</v>
      </c>
      <c r="I471" s="200"/>
    </row>
    <row r="472" spans="1:9" x14ac:dyDescent="0.25">
      <c r="A472" s="197">
        <v>43208</v>
      </c>
      <c r="B472" s="165">
        <v>5573</v>
      </c>
      <c r="C472" s="162">
        <f t="shared" si="28"/>
        <v>18</v>
      </c>
      <c r="D472" s="201">
        <f t="shared" si="29"/>
        <v>43191</v>
      </c>
      <c r="E472" s="162">
        <f t="shared" si="30"/>
        <v>2018</v>
      </c>
      <c r="F472" s="199">
        <f t="shared" si="31"/>
        <v>4</v>
      </c>
      <c r="I472" s="200"/>
    </row>
    <row r="473" spans="1:9" x14ac:dyDescent="0.25">
      <c r="A473" s="197">
        <v>43209</v>
      </c>
      <c r="B473" s="165">
        <v>25707</v>
      </c>
      <c r="C473" s="162">
        <f t="shared" si="28"/>
        <v>19</v>
      </c>
      <c r="D473" s="201">
        <f t="shared" si="29"/>
        <v>43191</v>
      </c>
      <c r="E473" s="162">
        <f t="shared" si="30"/>
        <v>2018</v>
      </c>
      <c r="F473" s="199">
        <f t="shared" si="31"/>
        <v>5</v>
      </c>
      <c r="I473" s="200"/>
    </row>
    <row r="474" spans="1:9" x14ac:dyDescent="0.25">
      <c r="A474" s="197">
        <v>43210</v>
      </c>
      <c r="B474" s="165">
        <v>35908</v>
      </c>
      <c r="C474" s="162">
        <f t="shared" si="28"/>
        <v>20</v>
      </c>
      <c r="D474" s="201">
        <f t="shared" si="29"/>
        <v>43191</v>
      </c>
      <c r="E474" s="162">
        <f t="shared" si="30"/>
        <v>2018</v>
      </c>
      <c r="F474" s="199">
        <f t="shared" si="31"/>
        <v>6</v>
      </c>
      <c r="I474" s="200"/>
    </row>
    <row r="475" spans="1:9" x14ac:dyDescent="0.25">
      <c r="A475" s="197">
        <v>43211</v>
      </c>
      <c r="B475" s="165">
        <v>24649</v>
      </c>
      <c r="C475" s="162">
        <f t="shared" si="28"/>
        <v>21</v>
      </c>
      <c r="D475" s="201">
        <f t="shared" si="29"/>
        <v>43191</v>
      </c>
      <c r="E475" s="162">
        <f t="shared" si="30"/>
        <v>2018</v>
      </c>
      <c r="F475" s="199">
        <f t="shared" si="31"/>
        <v>7</v>
      </c>
      <c r="I475" s="200"/>
    </row>
    <row r="476" spans="1:9" x14ac:dyDescent="0.25">
      <c r="A476" s="197">
        <v>43212</v>
      </c>
      <c r="B476" s="165">
        <v>16365</v>
      </c>
      <c r="C476" s="162">
        <f t="shared" si="28"/>
        <v>22</v>
      </c>
      <c r="D476" s="201">
        <f t="shared" si="29"/>
        <v>43191</v>
      </c>
      <c r="E476" s="162">
        <f t="shared" si="30"/>
        <v>2018</v>
      </c>
      <c r="F476" s="199">
        <f t="shared" si="31"/>
        <v>1</v>
      </c>
      <c r="I476" s="200"/>
    </row>
    <row r="477" spans="1:9" x14ac:dyDescent="0.25">
      <c r="A477" s="197">
        <v>43213</v>
      </c>
      <c r="B477" s="165">
        <v>24783</v>
      </c>
      <c r="C477" s="162">
        <f t="shared" si="28"/>
        <v>23</v>
      </c>
      <c r="D477" s="201">
        <f t="shared" si="29"/>
        <v>43191</v>
      </c>
      <c r="E477" s="162">
        <f t="shared" si="30"/>
        <v>2018</v>
      </c>
      <c r="F477" s="199">
        <f t="shared" si="31"/>
        <v>2</v>
      </c>
      <c r="I477" s="200"/>
    </row>
    <row r="478" spans="1:9" x14ac:dyDescent="0.25">
      <c r="A478" s="197">
        <v>43214</v>
      </c>
      <c r="B478" s="165">
        <v>25521</v>
      </c>
      <c r="C478" s="162">
        <f t="shared" si="28"/>
        <v>24</v>
      </c>
      <c r="D478" s="201">
        <f t="shared" si="29"/>
        <v>43191</v>
      </c>
      <c r="E478" s="162">
        <f t="shared" si="30"/>
        <v>2018</v>
      </c>
      <c r="F478" s="199">
        <f t="shared" si="31"/>
        <v>3</v>
      </c>
      <c r="I478" s="200"/>
    </row>
    <row r="479" spans="1:9" x14ac:dyDescent="0.25">
      <c r="A479" s="197">
        <v>43215</v>
      </c>
      <c r="B479" s="165">
        <v>5718</v>
      </c>
      <c r="C479" s="162">
        <f t="shared" si="28"/>
        <v>25</v>
      </c>
      <c r="D479" s="201">
        <f t="shared" si="29"/>
        <v>43191</v>
      </c>
      <c r="E479" s="162">
        <f t="shared" si="30"/>
        <v>2018</v>
      </c>
      <c r="F479" s="199">
        <f t="shared" si="31"/>
        <v>4</v>
      </c>
      <c r="I479" s="200"/>
    </row>
    <row r="480" spans="1:9" x14ac:dyDescent="0.25">
      <c r="A480" s="197">
        <v>43216</v>
      </c>
      <c r="B480" s="165">
        <v>27879</v>
      </c>
      <c r="C480" s="162">
        <f t="shared" si="28"/>
        <v>26</v>
      </c>
      <c r="D480" s="201">
        <f t="shared" si="29"/>
        <v>43191</v>
      </c>
      <c r="E480" s="162">
        <f t="shared" si="30"/>
        <v>2018</v>
      </c>
      <c r="F480" s="199">
        <f t="shared" si="31"/>
        <v>5</v>
      </c>
      <c r="I480" s="200"/>
    </row>
    <row r="481" spans="1:9" x14ac:dyDescent="0.25">
      <c r="A481" s="197">
        <v>43217</v>
      </c>
      <c r="B481" s="165">
        <v>13519</v>
      </c>
      <c r="C481" s="162">
        <f t="shared" si="28"/>
        <v>27</v>
      </c>
      <c r="D481" s="201">
        <f t="shared" si="29"/>
        <v>43191</v>
      </c>
      <c r="E481" s="162">
        <f t="shared" si="30"/>
        <v>2018</v>
      </c>
      <c r="F481" s="199">
        <f t="shared" si="31"/>
        <v>6</v>
      </c>
      <c r="I481" s="200"/>
    </row>
    <row r="482" spans="1:9" x14ac:dyDescent="0.25">
      <c r="A482" s="197">
        <v>43218</v>
      </c>
      <c r="B482" s="165">
        <v>16236</v>
      </c>
      <c r="C482" s="162">
        <f t="shared" si="28"/>
        <v>28</v>
      </c>
      <c r="D482" s="201">
        <f t="shared" si="29"/>
        <v>43191</v>
      </c>
      <c r="E482" s="162">
        <f t="shared" si="30"/>
        <v>2018</v>
      </c>
      <c r="F482" s="199">
        <f t="shared" si="31"/>
        <v>7</v>
      </c>
      <c r="I482" s="200"/>
    </row>
    <row r="483" spans="1:9" x14ac:dyDescent="0.25">
      <c r="A483" s="197">
        <v>43219</v>
      </c>
      <c r="B483" s="165">
        <v>18816</v>
      </c>
      <c r="C483" s="162">
        <f t="shared" si="28"/>
        <v>29</v>
      </c>
      <c r="D483" s="201">
        <f t="shared" si="29"/>
        <v>43191</v>
      </c>
      <c r="E483" s="162">
        <f t="shared" si="30"/>
        <v>2018</v>
      </c>
      <c r="F483" s="199">
        <f t="shared" si="31"/>
        <v>1</v>
      </c>
      <c r="I483" s="200"/>
    </row>
    <row r="484" spans="1:9" x14ac:dyDescent="0.25">
      <c r="A484" s="197">
        <v>43220</v>
      </c>
      <c r="B484" s="165">
        <v>9962</v>
      </c>
      <c r="C484" s="162">
        <f t="shared" si="28"/>
        <v>30</v>
      </c>
      <c r="D484" s="201">
        <f t="shared" si="29"/>
        <v>43191</v>
      </c>
      <c r="E484" s="162">
        <f t="shared" si="30"/>
        <v>2018</v>
      </c>
      <c r="F484" s="199">
        <f t="shared" si="31"/>
        <v>2</v>
      </c>
      <c r="I484" s="200"/>
    </row>
    <row r="485" spans="1:9" x14ac:dyDescent="0.25">
      <c r="A485" s="197">
        <v>43221</v>
      </c>
      <c r="B485" s="165">
        <v>4175</v>
      </c>
      <c r="C485" s="162">
        <f t="shared" si="28"/>
        <v>1</v>
      </c>
      <c r="D485" s="201">
        <f t="shared" si="29"/>
        <v>43221</v>
      </c>
      <c r="E485" s="162">
        <f t="shared" si="30"/>
        <v>2018</v>
      </c>
      <c r="F485" s="199">
        <f t="shared" si="31"/>
        <v>3</v>
      </c>
      <c r="I485" s="200"/>
    </row>
    <row r="486" spans="1:9" x14ac:dyDescent="0.25">
      <c r="A486" s="197">
        <v>43222</v>
      </c>
      <c r="B486" s="165">
        <v>31527</v>
      </c>
      <c r="C486" s="162">
        <f t="shared" si="28"/>
        <v>2</v>
      </c>
      <c r="D486" s="201">
        <f t="shared" si="29"/>
        <v>43221</v>
      </c>
      <c r="E486" s="162">
        <f t="shared" si="30"/>
        <v>2018</v>
      </c>
      <c r="F486" s="199">
        <f t="shared" si="31"/>
        <v>4</v>
      </c>
      <c r="I486" s="200"/>
    </row>
    <row r="487" spans="1:9" x14ac:dyDescent="0.25">
      <c r="A487" s="197">
        <v>43223</v>
      </c>
      <c r="B487" s="165">
        <v>24053</v>
      </c>
      <c r="C487" s="162">
        <f t="shared" si="28"/>
        <v>3</v>
      </c>
      <c r="D487" s="201">
        <f t="shared" si="29"/>
        <v>43221</v>
      </c>
      <c r="E487" s="162">
        <f t="shared" si="30"/>
        <v>2018</v>
      </c>
      <c r="F487" s="199">
        <f t="shared" si="31"/>
        <v>5</v>
      </c>
      <c r="I487" s="200"/>
    </row>
    <row r="488" spans="1:9" x14ac:dyDescent="0.25">
      <c r="A488" s="197">
        <v>43224</v>
      </c>
      <c r="B488" s="165">
        <v>39835</v>
      </c>
      <c r="C488" s="162">
        <f t="shared" si="28"/>
        <v>4</v>
      </c>
      <c r="D488" s="201">
        <f t="shared" si="29"/>
        <v>43221</v>
      </c>
      <c r="E488" s="162">
        <f t="shared" si="30"/>
        <v>2018</v>
      </c>
      <c r="F488" s="199">
        <f t="shared" si="31"/>
        <v>6</v>
      </c>
      <c r="I488" s="200"/>
    </row>
    <row r="489" spans="1:9" x14ac:dyDescent="0.25">
      <c r="A489" s="197">
        <v>43225</v>
      </c>
      <c r="B489" s="165">
        <v>21599</v>
      </c>
      <c r="C489" s="162">
        <f t="shared" si="28"/>
        <v>5</v>
      </c>
      <c r="D489" s="201">
        <f t="shared" si="29"/>
        <v>43221</v>
      </c>
      <c r="E489" s="162">
        <f t="shared" si="30"/>
        <v>2018</v>
      </c>
      <c r="F489" s="199">
        <f t="shared" si="31"/>
        <v>7</v>
      </c>
      <c r="I489" s="200"/>
    </row>
    <row r="490" spans="1:9" x14ac:dyDescent="0.25">
      <c r="A490" s="197">
        <v>43226</v>
      </c>
      <c r="B490" s="165">
        <v>33831</v>
      </c>
      <c r="C490" s="162">
        <f t="shared" si="28"/>
        <v>6</v>
      </c>
      <c r="D490" s="201">
        <f t="shared" si="29"/>
        <v>43221</v>
      </c>
      <c r="E490" s="162">
        <f t="shared" si="30"/>
        <v>2018</v>
      </c>
      <c r="F490" s="199">
        <f t="shared" si="31"/>
        <v>1</v>
      </c>
      <c r="I490" s="200"/>
    </row>
    <row r="491" spans="1:9" x14ac:dyDescent="0.25">
      <c r="A491" s="197">
        <v>43227</v>
      </c>
      <c r="B491" s="165">
        <v>23082</v>
      </c>
      <c r="C491" s="162">
        <f t="shared" si="28"/>
        <v>7</v>
      </c>
      <c r="D491" s="201">
        <f t="shared" si="29"/>
        <v>43221</v>
      </c>
      <c r="E491" s="162">
        <f t="shared" si="30"/>
        <v>2018</v>
      </c>
      <c r="F491" s="199">
        <f t="shared" si="31"/>
        <v>2</v>
      </c>
      <c r="I491" s="200"/>
    </row>
    <row r="492" spans="1:9" x14ac:dyDescent="0.25">
      <c r="A492" s="197">
        <v>43228</v>
      </c>
      <c r="B492" s="165">
        <v>2062</v>
      </c>
      <c r="C492" s="162">
        <f t="shared" si="28"/>
        <v>8</v>
      </c>
      <c r="D492" s="201">
        <f t="shared" si="29"/>
        <v>43221</v>
      </c>
      <c r="E492" s="162">
        <f t="shared" si="30"/>
        <v>2018</v>
      </c>
      <c r="F492" s="199">
        <f t="shared" si="31"/>
        <v>3</v>
      </c>
      <c r="I492" s="200"/>
    </row>
    <row r="493" spans="1:9" x14ac:dyDescent="0.25">
      <c r="A493" s="197">
        <v>43229</v>
      </c>
      <c r="B493" s="165">
        <v>10894</v>
      </c>
      <c r="C493" s="162">
        <f t="shared" si="28"/>
        <v>9</v>
      </c>
      <c r="D493" s="201">
        <f t="shared" si="29"/>
        <v>43221</v>
      </c>
      <c r="E493" s="162">
        <f t="shared" si="30"/>
        <v>2018</v>
      </c>
      <c r="F493" s="199">
        <f t="shared" si="31"/>
        <v>4</v>
      </c>
      <c r="I493" s="200"/>
    </row>
    <row r="494" spans="1:9" x14ac:dyDescent="0.25">
      <c r="A494" s="197">
        <v>43230</v>
      </c>
      <c r="B494" s="165">
        <v>21594</v>
      </c>
      <c r="C494" s="162">
        <f t="shared" si="28"/>
        <v>10</v>
      </c>
      <c r="D494" s="201">
        <f t="shared" si="29"/>
        <v>43221</v>
      </c>
      <c r="E494" s="162">
        <f t="shared" si="30"/>
        <v>2018</v>
      </c>
      <c r="F494" s="199">
        <f t="shared" si="31"/>
        <v>5</v>
      </c>
      <c r="I494" s="200"/>
    </row>
    <row r="495" spans="1:9" x14ac:dyDescent="0.25">
      <c r="A495" s="197">
        <v>43231</v>
      </c>
      <c r="B495" s="165">
        <v>39751</v>
      </c>
      <c r="C495" s="162">
        <f t="shared" si="28"/>
        <v>11</v>
      </c>
      <c r="D495" s="201">
        <f t="shared" si="29"/>
        <v>43221</v>
      </c>
      <c r="E495" s="162">
        <f t="shared" si="30"/>
        <v>2018</v>
      </c>
      <c r="F495" s="199">
        <f t="shared" si="31"/>
        <v>6</v>
      </c>
      <c r="I495" s="200"/>
    </row>
    <row r="496" spans="1:9" x14ac:dyDescent="0.25">
      <c r="A496" s="197">
        <v>43232</v>
      </c>
      <c r="B496" s="165">
        <v>8853</v>
      </c>
      <c r="C496" s="162">
        <f t="shared" si="28"/>
        <v>12</v>
      </c>
      <c r="D496" s="201">
        <f t="shared" si="29"/>
        <v>43221</v>
      </c>
      <c r="E496" s="162">
        <f t="shared" si="30"/>
        <v>2018</v>
      </c>
      <c r="F496" s="199">
        <f t="shared" si="31"/>
        <v>7</v>
      </c>
      <c r="I496" s="200"/>
    </row>
    <row r="497" spans="1:9" x14ac:dyDescent="0.25">
      <c r="A497" s="197">
        <v>43233</v>
      </c>
      <c r="B497" s="165">
        <v>9284</v>
      </c>
      <c r="C497" s="162">
        <f t="shared" si="28"/>
        <v>13</v>
      </c>
      <c r="D497" s="201">
        <f t="shared" si="29"/>
        <v>43221</v>
      </c>
      <c r="E497" s="162">
        <f t="shared" si="30"/>
        <v>2018</v>
      </c>
      <c r="F497" s="199">
        <f t="shared" si="31"/>
        <v>1</v>
      </c>
      <c r="I497" s="200"/>
    </row>
    <row r="498" spans="1:9" x14ac:dyDescent="0.25">
      <c r="A498" s="197">
        <v>43234</v>
      </c>
      <c r="B498" s="165">
        <v>18829</v>
      </c>
      <c r="C498" s="162">
        <f t="shared" si="28"/>
        <v>14</v>
      </c>
      <c r="D498" s="201">
        <f t="shared" si="29"/>
        <v>43221</v>
      </c>
      <c r="E498" s="162">
        <f t="shared" si="30"/>
        <v>2018</v>
      </c>
      <c r="F498" s="199">
        <f t="shared" si="31"/>
        <v>2</v>
      </c>
      <c r="I498" s="200"/>
    </row>
    <row r="499" spans="1:9" x14ac:dyDescent="0.25">
      <c r="A499" s="197">
        <v>43235</v>
      </c>
      <c r="B499" s="165">
        <v>24734</v>
      </c>
      <c r="C499" s="162">
        <f t="shared" si="28"/>
        <v>15</v>
      </c>
      <c r="D499" s="201">
        <f t="shared" si="29"/>
        <v>43221</v>
      </c>
      <c r="E499" s="162">
        <f t="shared" si="30"/>
        <v>2018</v>
      </c>
      <c r="F499" s="199">
        <f t="shared" si="31"/>
        <v>3</v>
      </c>
      <c r="I499" s="200"/>
    </row>
    <row r="500" spans="1:9" x14ac:dyDescent="0.25">
      <c r="A500" s="197">
        <v>43236</v>
      </c>
      <c r="B500" s="165">
        <v>38555</v>
      </c>
      <c r="C500" s="162">
        <f t="shared" si="28"/>
        <v>16</v>
      </c>
      <c r="D500" s="201">
        <f t="shared" si="29"/>
        <v>43221</v>
      </c>
      <c r="E500" s="162">
        <f t="shared" si="30"/>
        <v>2018</v>
      </c>
      <c r="F500" s="199">
        <f t="shared" si="31"/>
        <v>4</v>
      </c>
      <c r="I500" s="200"/>
    </row>
    <row r="501" spans="1:9" x14ac:dyDescent="0.25">
      <c r="A501" s="197">
        <v>43237</v>
      </c>
      <c r="B501" s="165">
        <v>10338</v>
      </c>
      <c r="C501" s="162">
        <f t="shared" si="28"/>
        <v>17</v>
      </c>
      <c r="D501" s="201">
        <f t="shared" si="29"/>
        <v>43221</v>
      </c>
      <c r="E501" s="162">
        <f t="shared" si="30"/>
        <v>2018</v>
      </c>
      <c r="F501" s="199">
        <f t="shared" si="31"/>
        <v>5</v>
      </c>
      <c r="I501" s="200"/>
    </row>
    <row r="502" spans="1:9" x14ac:dyDescent="0.25">
      <c r="A502" s="197">
        <v>43238</v>
      </c>
      <c r="B502" s="165">
        <v>33238</v>
      </c>
      <c r="C502" s="162">
        <f t="shared" si="28"/>
        <v>18</v>
      </c>
      <c r="D502" s="201">
        <f t="shared" si="29"/>
        <v>43221</v>
      </c>
      <c r="E502" s="162">
        <f t="shared" si="30"/>
        <v>2018</v>
      </c>
      <c r="F502" s="199">
        <f t="shared" si="31"/>
        <v>6</v>
      </c>
      <c r="I502" s="200"/>
    </row>
    <row r="503" spans="1:9" x14ac:dyDescent="0.25">
      <c r="A503" s="197">
        <v>43239</v>
      </c>
      <c r="B503" s="165">
        <v>7375</v>
      </c>
      <c r="C503" s="162">
        <f t="shared" si="28"/>
        <v>19</v>
      </c>
      <c r="D503" s="201">
        <f t="shared" si="29"/>
        <v>43221</v>
      </c>
      <c r="E503" s="162">
        <f t="shared" si="30"/>
        <v>2018</v>
      </c>
      <c r="F503" s="199">
        <f t="shared" si="31"/>
        <v>7</v>
      </c>
      <c r="I503" s="200"/>
    </row>
    <row r="504" spans="1:9" x14ac:dyDescent="0.25">
      <c r="A504" s="197">
        <v>43240</v>
      </c>
      <c r="B504" s="165">
        <v>13596</v>
      </c>
      <c r="C504" s="162">
        <f t="shared" si="28"/>
        <v>20</v>
      </c>
      <c r="D504" s="201">
        <f t="shared" si="29"/>
        <v>43221</v>
      </c>
      <c r="E504" s="162">
        <f t="shared" si="30"/>
        <v>2018</v>
      </c>
      <c r="F504" s="199">
        <f t="shared" si="31"/>
        <v>1</v>
      </c>
      <c r="I504" s="200"/>
    </row>
    <row r="505" spans="1:9" x14ac:dyDescent="0.25">
      <c r="A505" s="197">
        <v>43241</v>
      </c>
      <c r="B505" s="165">
        <v>34695</v>
      </c>
      <c r="C505" s="162">
        <f t="shared" si="28"/>
        <v>21</v>
      </c>
      <c r="D505" s="201">
        <f t="shared" si="29"/>
        <v>43221</v>
      </c>
      <c r="E505" s="162">
        <f t="shared" si="30"/>
        <v>2018</v>
      </c>
      <c r="F505" s="199">
        <f t="shared" si="31"/>
        <v>2</v>
      </c>
      <c r="I505" s="200"/>
    </row>
    <row r="506" spans="1:9" x14ac:dyDescent="0.25">
      <c r="A506" s="197">
        <v>43242</v>
      </c>
      <c r="B506" s="165">
        <v>20465</v>
      </c>
      <c r="C506" s="162">
        <f t="shared" si="28"/>
        <v>22</v>
      </c>
      <c r="D506" s="201">
        <f t="shared" si="29"/>
        <v>43221</v>
      </c>
      <c r="E506" s="162">
        <f t="shared" si="30"/>
        <v>2018</v>
      </c>
      <c r="F506" s="199">
        <f t="shared" si="31"/>
        <v>3</v>
      </c>
      <c r="I506" s="200"/>
    </row>
    <row r="507" spans="1:9" x14ac:dyDescent="0.25">
      <c r="A507" s="197">
        <v>43243</v>
      </c>
      <c r="B507" s="165">
        <v>7232</v>
      </c>
      <c r="C507" s="162">
        <f t="shared" si="28"/>
        <v>23</v>
      </c>
      <c r="D507" s="201">
        <f t="shared" si="29"/>
        <v>43221</v>
      </c>
      <c r="E507" s="162">
        <f t="shared" si="30"/>
        <v>2018</v>
      </c>
      <c r="F507" s="199">
        <f t="shared" si="31"/>
        <v>4</v>
      </c>
      <c r="I507" s="200"/>
    </row>
    <row r="508" spans="1:9" x14ac:dyDescent="0.25">
      <c r="A508" s="197">
        <v>43244</v>
      </c>
      <c r="B508" s="165">
        <v>1855</v>
      </c>
      <c r="C508" s="162">
        <f t="shared" si="28"/>
        <v>24</v>
      </c>
      <c r="D508" s="201">
        <f t="shared" si="29"/>
        <v>43221</v>
      </c>
      <c r="E508" s="162">
        <f t="shared" si="30"/>
        <v>2018</v>
      </c>
      <c r="F508" s="199">
        <f t="shared" si="31"/>
        <v>5</v>
      </c>
      <c r="I508" s="200"/>
    </row>
    <row r="509" spans="1:9" x14ac:dyDescent="0.25">
      <c r="A509" s="197">
        <v>43245</v>
      </c>
      <c r="B509" s="165">
        <v>25883</v>
      </c>
      <c r="C509" s="162">
        <f t="shared" si="28"/>
        <v>25</v>
      </c>
      <c r="D509" s="201">
        <f t="shared" si="29"/>
        <v>43221</v>
      </c>
      <c r="E509" s="162">
        <f t="shared" si="30"/>
        <v>2018</v>
      </c>
      <c r="F509" s="199">
        <f t="shared" si="31"/>
        <v>6</v>
      </c>
      <c r="I509" s="200"/>
    </row>
    <row r="510" spans="1:9" x14ac:dyDescent="0.25">
      <c r="A510" s="197">
        <v>43246</v>
      </c>
      <c r="B510" s="165">
        <v>4246</v>
      </c>
      <c r="C510" s="162">
        <f t="shared" si="28"/>
        <v>26</v>
      </c>
      <c r="D510" s="201">
        <f t="shared" si="29"/>
        <v>43221</v>
      </c>
      <c r="E510" s="162">
        <f t="shared" si="30"/>
        <v>2018</v>
      </c>
      <c r="F510" s="199">
        <f t="shared" si="31"/>
        <v>7</v>
      </c>
      <c r="I510" s="200"/>
    </row>
    <row r="511" spans="1:9" x14ac:dyDescent="0.25">
      <c r="A511" s="197">
        <v>43247</v>
      </c>
      <c r="B511" s="165">
        <v>33783</v>
      </c>
      <c r="C511" s="162">
        <f t="shared" si="28"/>
        <v>27</v>
      </c>
      <c r="D511" s="201">
        <f t="shared" si="29"/>
        <v>43221</v>
      </c>
      <c r="E511" s="162">
        <f t="shared" si="30"/>
        <v>2018</v>
      </c>
      <c r="F511" s="199">
        <f t="shared" si="31"/>
        <v>1</v>
      </c>
      <c r="I511" s="200"/>
    </row>
    <row r="512" spans="1:9" x14ac:dyDescent="0.25">
      <c r="A512" s="197">
        <v>43248</v>
      </c>
      <c r="B512" s="165">
        <v>32399</v>
      </c>
      <c r="C512" s="162">
        <f t="shared" si="28"/>
        <v>28</v>
      </c>
      <c r="D512" s="201">
        <f t="shared" si="29"/>
        <v>43221</v>
      </c>
      <c r="E512" s="162">
        <f t="shared" si="30"/>
        <v>2018</v>
      </c>
      <c r="F512" s="199">
        <f t="shared" si="31"/>
        <v>2</v>
      </c>
      <c r="I512" s="200"/>
    </row>
    <row r="513" spans="1:9" x14ac:dyDescent="0.25">
      <c r="A513" s="197">
        <v>43249</v>
      </c>
      <c r="B513" s="165">
        <v>9684</v>
      </c>
      <c r="C513" s="162">
        <f t="shared" si="28"/>
        <v>29</v>
      </c>
      <c r="D513" s="201">
        <f t="shared" si="29"/>
        <v>43221</v>
      </c>
      <c r="E513" s="162">
        <f t="shared" si="30"/>
        <v>2018</v>
      </c>
      <c r="F513" s="199">
        <f t="shared" si="31"/>
        <v>3</v>
      </c>
      <c r="I513" s="200"/>
    </row>
    <row r="514" spans="1:9" x14ac:dyDescent="0.25">
      <c r="A514" s="197">
        <v>43250</v>
      </c>
      <c r="B514" s="165">
        <v>29487</v>
      </c>
      <c r="C514" s="162">
        <f t="shared" si="28"/>
        <v>30</v>
      </c>
      <c r="D514" s="201">
        <f t="shared" si="29"/>
        <v>43221</v>
      </c>
      <c r="E514" s="162">
        <f t="shared" si="30"/>
        <v>2018</v>
      </c>
      <c r="F514" s="199">
        <f t="shared" si="31"/>
        <v>4</v>
      </c>
      <c r="I514" s="200"/>
    </row>
    <row r="515" spans="1:9" x14ac:dyDescent="0.25">
      <c r="A515" s="197">
        <v>43251</v>
      </c>
      <c r="B515" s="165">
        <v>22587</v>
      </c>
      <c r="C515" s="162">
        <f t="shared" ref="C515:C578" si="32">DAY(A515)</f>
        <v>31</v>
      </c>
      <c r="D515" s="201">
        <f t="shared" ref="D515:D578" si="33">DATE(YEAR(A515),MONTH(A515),1)</f>
        <v>43221</v>
      </c>
      <c r="E515" s="162">
        <f t="shared" ref="E515:E578" si="34">YEAR(A515)</f>
        <v>2018</v>
      </c>
      <c r="F515" s="199">
        <f t="shared" ref="F515:F578" si="35">WEEKDAY(A515)</f>
        <v>5</v>
      </c>
      <c r="I515" s="200"/>
    </row>
    <row r="516" spans="1:9" x14ac:dyDescent="0.25">
      <c r="A516" s="197">
        <v>43252</v>
      </c>
      <c r="B516" s="165">
        <v>27689</v>
      </c>
      <c r="C516" s="162">
        <f t="shared" si="32"/>
        <v>1</v>
      </c>
      <c r="D516" s="201">
        <f t="shared" si="33"/>
        <v>43252</v>
      </c>
      <c r="E516" s="162">
        <f t="shared" si="34"/>
        <v>2018</v>
      </c>
      <c r="F516" s="199">
        <f t="shared" si="35"/>
        <v>6</v>
      </c>
      <c r="I516" s="200"/>
    </row>
    <row r="517" spans="1:9" x14ac:dyDescent="0.25">
      <c r="A517" s="197">
        <v>43253</v>
      </c>
      <c r="B517" s="165">
        <v>9147</v>
      </c>
      <c r="C517" s="162">
        <f t="shared" si="32"/>
        <v>2</v>
      </c>
      <c r="D517" s="201">
        <f t="shared" si="33"/>
        <v>43252</v>
      </c>
      <c r="E517" s="162">
        <f t="shared" si="34"/>
        <v>2018</v>
      </c>
      <c r="F517" s="199">
        <f t="shared" si="35"/>
        <v>7</v>
      </c>
      <c r="I517" s="200"/>
    </row>
    <row r="518" spans="1:9" x14ac:dyDescent="0.25">
      <c r="A518" s="197">
        <v>43254</v>
      </c>
      <c r="B518" s="165">
        <v>37976</v>
      </c>
      <c r="C518" s="162">
        <f t="shared" si="32"/>
        <v>3</v>
      </c>
      <c r="D518" s="201">
        <f t="shared" si="33"/>
        <v>43252</v>
      </c>
      <c r="E518" s="162">
        <f t="shared" si="34"/>
        <v>2018</v>
      </c>
      <c r="F518" s="199">
        <f t="shared" si="35"/>
        <v>1</v>
      </c>
      <c r="I518" s="200"/>
    </row>
    <row r="519" spans="1:9" x14ac:dyDescent="0.25">
      <c r="A519" s="197">
        <v>43255</v>
      </c>
      <c r="B519" s="165">
        <v>33491</v>
      </c>
      <c r="C519" s="162">
        <f t="shared" si="32"/>
        <v>4</v>
      </c>
      <c r="D519" s="201">
        <f t="shared" si="33"/>
        <v>43252</v>
      </c>
      <c r="E519" s="162">
        <f t="shared" si="34"/>
        <v>2018</v>
      </c>
      <c r="F519" s="199">
        <f t="shared" si="35"/>
        <v>2</v>
      </c>
      <c r="I519" s="200"/>
    </row>
    <row r="520" spans="1:9" x14ac:dyDescent="0.25">
      <c r="A520" s="197">
        <v>43256</v>
      </c>
      <c r="B520" s="165">
        <v>39092</v>
      </c>
      <c r="C520" s="162">
        <f t="shared" si="32"/>
        <v>5</v>
      </c>
      <c r="D520" s="201">
        <f t="shared" si="33"/>
        <v>43252</v>
      </c>
      <c r="E520" s="162">
        <f t="shared" si="34"/>
        <v>2018</v>
      </c>
      <c r="F520" s="199">
        <f t="shared" si="35"/>
        <v>3</v>
      </c>
      <c r="I520" s="200"/>
    </row>
    <row r="521" spans="1:9" x14ac:dyDescent="0.25">
      <c r="A521" s="197">
        <v>43257</v>
      </c>
      <c r="B521" s="165">
        <v>29246</v>
      </c>
      <c r="C521" s="162">
        <f t="shared" si="32"/>
        <v>6</v>
      </c>
      <c r="D521" s="201">
        <f t="shared" si="33"/>
        <v>43252</v>
      </c>
      <c r="E521" s="162">
        <f t="shared" si="34"/>
        <v>2018</v>
      </c>
      <c r="F521" s="199">
        <f t="shared" si="35"/>
        <v>4</v>
      </c>
      <c r="I521" s="200"/>
    </row>
    <row r="522" spans="1:9" x14ac:dyDescent="0.25">
      <c r="A522" s="197">
        <v>43258</v>
      </c>
      <c r="B522" s="165">
        <v>6273</v>
      </c>
      <c r="C522" s="162">
        <f t="shared" si="32"/>
        <v>7</v>
      </c>
      <c r="D522" s="201">
        <f t="shared" si="33"/>
        <v>43252</v>
      </c>
      <c r="E522" s="162">
        <f t="shared" si="34"/>
        <v>2018</v>
      </c>
      <c r="F522" s="199">
        <f t="shared" si="35"/>
        <v>5</v>
      </c>
      <c r="I522" s="200"/>
    </row>
    <row r="523" spans="1:9" x14ac:dyDescent="0.25">
      <c r="A523" s="197">
        <v>43259</v>
      </c>
      <c r="B523" s="165">
        <v>7629</v>
      </c>
      <c r="C523" s="162">
        <f t="shared" si="32"/>
        <v>8</v>
      </c>
      <c r="D523" s="201">
        <f t="shared" si="33"/>
        <v>43252</v>
      </c>
      <c r="E523" s="162">
        <f t="shared" si="34"/>
        <v>2018</v>
      </c>
      <c r="F523" s="199">
        <f t="shared" si="35"/>
        <v>6</v>
      </c>
      <c r="I523" s="200"/>
    </row>
    <row r="524" spans="1:9" x14ac:dyDescent="0.25">
      <c r="A524" s="197">
        <v>43260</v>
      </c>
      <c r="B524" s="165">
        <v>8283</v>
      </c>
      <c r="C524" s="162">
        <f t="shared" si="32"/>
        <v>9</v>
      </c>
      <c r="D524" s="201">
        <f t="shared" si="33"/>
        <v>43252</v>
      </c>
      <c r="E524" s="162">
        <f t="shared" si="34"/>
        <v>2018</v>
      </c>
      <c r="F524" s="199">
        <f t="shared" si="35"/>
        <v>7</v>
      </c>
      <c r="I524" s="200"/>
    </row>
    <row r="525" spans="1:9" x14ac:dyDescent="0.25">
      <c r="A525" s="197">
        <v>43261</v>
      </c>
      <c r="B525" s="165">
        <v>21070</v>
      </c>
      <c r="C525" s="162">
        <f t="shared" si="32"/>
        <v>10</v>
      </c>
      <c r="D525" s="201">
        <f t="shared" si="33"/>
        <v>43252</v>
      </c>
      <c r="E525" s="162">
        <f t="shared" si="34"/>
        <v>2018</v>
      </c>
      <c r="F525" s="199">
        <f t="shared" si="35"/>
        <v>1</v>
      </c>
      <c r="I525" s="200"/>
    </row>
    <row r="526" spans="1:9" x14ac:dyDescent="0.25">
      <c r="A526" s="197">
        <v>43262</v>
      </c>
      <c r="B526" s="165">
        <v>19714</v>
      </c>
      <c r="C526" s="162">
        <f t="shared" si="32"/>
        <v>11</v>
      </c>
      <c r="D526" s="201">
        <f t="shared" si="33"/>
        <v>43252</v>
      </c>
      <c r="E526" s="162">
        <f t="shared" si="34"/>
        <v>2018</v>
      </c>
      <c r="F526" s="199">
        <f t="shared" si="35"/>
        <v>2</v>
      </c>
      <c r="I526" s="200"/>
    </row>
    <row r="527" spans="1:9" x14ac:dyDescent="0.25">
      <c r="A527" s="197">
        <v>43263</v>
      </c>
      <c r="B527" s="165">
        <v>16177</v>
      </c>
      <c r="C527" s="162">
        <f t="shared" si="32"/>
        <v>12</v>
      </c>
      <c r="D527" s="201">
        <f t="shared" si="33"/>
        <v>43252</v>
      </c>
      <c r="E527" s="162">
        <f t="shared" si="34"/>
        <v>2018</v>
      </c>
      <c r="F527" s="199">
        <f t="shared" si="35"/>
        <v>3</v>
      </c>
      <c r="I527" s="200"/>
    </row>
    <row r="528" spans="1:9" x14ac:dyDescent="0.25">
      <c r="A528" s="197">
        <v>43264</v>
      </c>
      <c r="B528" s="165">
        <v>7243</v>
      </c>
      <c r="C528" s="162">
        <f t="shared" si="32"/>
        <v>13</v>
      </c>
      <c r="D528" s="201">
        <f t="shared" si="33"/>
        <v>43252</v>
      </c>
      <c r="E528" s="162">
        <f t="shared" si="34"/>
        <v>2018</v>
      </c>
      <c r="F528" s="199">
        <f t="shared" si="35"/>
        <v>4</v>
      </c>
      <c r="I528" s="200"/>
    </row>
    <row r="529" spans="1:9" x14ac:dyDescent="0.25">
      <c r="A529" s="197">
        <v>43265</v>
      </c>
      <c r="B529" s="165">
        <v>22568</v>
      </c>
      <c r="C529" s="162">
        <f t="shared" si="32"/>
        <v>14</v>
      </c>
      <c r="D529" s="201">
        <f t="shared" si="33"/>
        <v>43252</v>
      </c>
      <c r="E529" s="162">
        <f t="shared" si="34"/>
        <v>2018</v>
      </c>
      <c r="F529" s="199">
        <f t="shared" si="35"/>
        <v>5</v>
      </c>
      <c r="I529" s="200"/>
    </row>
    <row r="530" spans="1:9" x14ac:dyDescent="0.25">
      <c r="A530" s="197">
        <v>43266</v>
      </c>
      <c r="B530" s="165">
        <v>8104</v>
      </c>
      <c r="C530" s="162">
        <f t="shared" si="32"/>
        <v>15</v>
      </c>
      <c r="D530" s="201">
        <f t="shared" si="33"/>
        <v>43252</v>
      </c>
      <c r="E530" s="162">
        <f t="shared" si="34"/>
        <v>2018</v>
      </c>
      <c r="F530" s="199">
        <f t="shared" si="35"/>
        <v>6</v>
      </c>
      <c r="I530" s="200"/>
    </row>
    <row r="531" spans="1:9" x14ac:dyDescent="0.25">
      <c r="A531" s="197">
        <v>43267</v>
      </c>
      <c r="B531" s="165">
        <v>13109</v>
      </c>
      <c r="C531" s="162">
        <f t="shared" si="32"/>
        <v>16</v>
      </c>
      <c r="D531" s="201">
        <f t="shared" si="33"/>
        <v>43252</v>
      </c>
      <c r="E531" s="162">
        <f t="shared" si="34"/>
        <v>2018</v>
      </c>
      <c r="F531" s="199">
        <f t="shared" si="35"/>
        <v>7</v>
      </c>
      <c r="I531" s="200"/>
    </row>
    <row r="532" spans="1:9" x14ac:dyDescent="0.25">
      <c r="A532" s="197">
        <v>43268</v>
      </c>
      <c r="B532" s="165">
        <v>30625</v>
      </c>
      <c r="C532" s="162">
        <f t="shared" si="32"/>
        <v>17</v>
      </c>
      <c r="D532" s="201">
        <f t="shared" si="33"/>
        <v>43252</v>
      </c>
      <c r="E532" s="162">
        <f t="shared" si="34"/>
        <v>2018</v>
      </c>
      <c r="F532" s="199">
        <f t="shared" si="35"/>
        <v>1</v>
      </c>
      <c r="I532" s="200"/>
    </row>
    <row r="533" spans="1:9" x14ac:dyDescent="0.25">
      <c r="A533" s="197">
        <v>43269</v>
      </c>
      <c r="B533" s="165">
        <v>2885</v>
      </c>
      <c r="C533" s="162">
        <f t="shared" si="32"/>
        <v>18</v>
      </c>
      <c r="D533" s="201">
        <f t="shared" si="33"/>
        <v>43252</v>
      </c>
      <c r="E533" s="162">
        <f t="shared" si="34"/>
        <v>2018</v>
      </c>
      <c r="F533" s="199">
        <f t="shared" si="35"/>
        <v>2</v>
      </c>
      <c r="I533" s="200"/>
    </row>
    <row r="534" spans="1:9" x14ac:dyDescent="0.25">
      <c r="A534" s="197">
        <v>43270</v>
      </c>
      <c r="B534" s="165">
        <v>6406</v>
      </c>
      <c r="C534" s="162">
        <f t="shared" si="32"/>
        <v>19</v>
      </c>
      <c r="D534" s="201">
        <f t="shared" si="33"/>
        <v>43252</v>
      </c>
      <c r="E534" s="162">
        <f t="shared" si="34"/>
        <v>2018</v>
      </c>
      <c r="F534" s="199">
        <f t="shared" si="35"/>
        <v>3</v>
      </c>
      <c r="I534" s="200"/>
    </row>
    <row r="535" spans="1:9" x14ac:dyDescent="0.25">
      <c r="A535" s="197">
        <v>43271</v>
      </c>
      <c r="B535" s="165">
        <v>36187</v>
      </c>
      <c r="C535" s="162">
        <f t="shared" si="32"/>
        <v>20</v>
      </c>
      <c r="D535" s="201">
        <f t="shared" si="33"/>
        <v>43252</v>
      </c>
      <c r="E535" s="162">
        <f t="shared" si="34"/>
        <v>2018</v>
      </c>
      <c r="F535" s="199">
        <f t="shared" si="35"/>
        <v>4</v>
      </c>
      <c r="I535" s="200"/>
    </row>
    <row r="536" spans="1:9" x14ac:dyDescent="0.25">
      <c r="A536" s="197">
        <v>43272</v>
      </c>
      <c r="B536" s="165">
        <v>19183</v>
      </c>
      <c r="C536" s="162">
        <f t="shared" si="32"/>
        <v>21</v>
      </c>
      <c r="D536" s="201">
        <f t="shared" si="33"/>
        <v>43252</v>
      </c>
      <c r="E536" s="162">
        <f t="shared" si="34"/>
        <v>2018</v>
      </c>
      <c r="F536" s="199">
        <f t="shared" si="35"/>
        <v>5</v>
      </c>
      <c r="I536" s="200"/>
    </row>
    <row r="537" spans="1:9" x14ac:dyDescent="0.25">
      <c r="A537" s="197">
        <v>43273</v>
      </c>
      <c r="B537" s="165">
        <v>24616</v>
      </c>
      <c r="C537" s="162">
        <f t="shared" si="32"/>
        <v>22</v>
      </c>
      <c r="D537" s="201">
        <f t="shared" si="33"/>
        <v>43252</v>
      </c>
      <c r="E537" s="162">
        <f t="shared" si="34"/>
        <v>2018</v>
      </c>
      <c r="F537" s="199">
        <f t="shared" si="35"/>
        <v>6</v>
      </c>
      <c r="I537" s="200"/>
    </row>
    <row r="538" spans="1:9" x14ac:dyDescent="0.25">
      <c r="A538" s="197">
        <v>43274</v>
      </c>
      <c r="B538" s="165">
        <v>29827</v>
      </c>
      <c r="C538" s="162">
        <f t="shared" si="32"/>
        <v>23</v>
      </c>
      <c r="D538" s="201">
        <f t="shared" si="33"/>
        <v>43252</v>
      </c>
      <c r="E538" s="162">
        <f t="shared" si="34"/>
        <v>2018</v>
      </c>
      <c r="F538" s="199">
        <f t="shared" si="35"/>
        <v>7</v>
      </c>
      <c r="I538" s="200"/>
    </row>
    <row r="539" spans="1:9" x14ac:dyDescent="0.25">
      <c r="A539" s="197">
        <v>43275</v>
      </c>
      <c r="B539" s="165">
        <v>8222</v>
      </c>
      <c r="C539" s="162">
        <f t="shared" si="32"/>
        <v>24</v>
      </c>
      <c r="D539" s="201">
        <f t="shared" si="33"/>
        <v>43252</v>
      </c>
      <c r="E539" s="162">
        <f t="shared" si="34"/>
        <v>2018</v>
      </c>
      <c r="F539" s="199">
        <f t="shared" si="35"/>
        <v>1</v>
      </c>
      <c r="I539" s="200"/>
    </row>
    <row r="540" spans="1:9" x14ac:dyDescent="0.25">
      <c r="A540" s="197">
        <v>43276</v>
      </c>
      <c r="B540" s="165">
        <v>38726</v>
      </c>
      <c r="C540" s="162">
        <f t="shared" si="32"/>
        <v>25</v>
      </c>
      <c r="D540" s="201">
        <f t="shared" si="33"/>
        <v>43252</v>
      </c>
      <c r="E540" s="162">
        <f t="shared" si="34"/>
        <v>2018</v>
      </c>
      <c r="F540" s="199">
        <f t="shared" si="35"/>
        <v>2</v>
      </c>
      <c r="I540" s="200"/>
    </row>
    <row r="541" spans="1:9" x14ac:dyDescent="0.25">
      <c r="A541" s="197">
        <v>43277</v>
      </c>
      <c r="B541" s="165">
        <v>30273</v>
      </c>
      <c r="C541" s="162">
        <f t="shared" si="32"/>
        <v>26</v>
      </c>
      <c r="D541" s="201">
        <f t="shared" si="33"/>
        <v>43252</v>
      </c>
      <c r="E541" s="162">
        <f t="shared" si="34"/>
        <v>2018</v>
      </c>
      <c r="F541" s="199">
        <f t="shared" si="35"/>
        <v>3</v>
      </c>
      <c r="I541" s="200"/>
    </row>
    <row r="542" spans="1:9" x14ac:dyDescent="0.25">
      <c r="A542" s="197">
        <v>43278</v>
      </c>
      <c r="B542" s="165">
        <v>20885</v>
      </c>
      <c r="C542" s="162">
        <f t="shared" si="32"/>
        <v>27</v>
      </c>
      <c r="D542" s="201">
        <f t="shared" si="33"/>
        <v>43252</v>
      </c>
      <c r="E542" s="162">
        <f t="shared" si="34"/>
        <v>2018</v>
      </c>
      <c r="F542" s="199">
        <f t="shared" si="35"/>
        <v>4</v>
      </c>
      <c r="I542" s="200"/>
    </row>
    <row r="543" spans="1:9" x14ac:dyDescent="0.25">
      <c r="A543" s="197">
        <v>43279</v>
      </c>
      <c r="B543" s="165">
        <v>5178</v>
      </c>
      <c r="C543" s="162">
        <f t="shared" si="32"/>
        <v>28</v>
      </c>
      <c r="D543" s="201">
        <f t="shared" si="33"/>
        <v>43252</v>
      </c>
      <c r="E543" s="162">
        <f t="shared" si="34"/>
        <v>2018</v>
      </c>
      <c r="F543" s="199">
        <f t="shared" si="35"/>
        <v>5</v>
      </c>
      <c r="I543" s="200"/>
    </row>
    <row r="544" spans="1:9" x14ac:dyDescent="0.25">
      <c r="A544" s="197">
        <v>43280</v>
      </c>
      <c r="B544" s="165">
        <v>26203</v>
      </c>
      <c r="C544" s="162">
        <f t="shared" si="32"/>
        <v>29</v>
      </c>
      <c r="D544" s="201">
        <f t="shared" si="33"/>
        <v>43252</v>
      </c>
      <c r="E544" s="162">
        <f t="shared" si="34"/>
        <v>2018</v>
      </c>
      <c r="F544" s="199">
        <f t="shared" si="35"/>
        <v>6</v>
      </c>
      <c r="I544" s="200"/>
    </row>
    <row r="545" spans="1:9" x14ac:dyDescent="0.25">
      <c r="A545" s="197">
        <v>43281</v>
      </c>
      <c r="B545" s="165">
        <v>23402</v>
      </c>
      <c r="C545" s="162">
        <f t="shared" si="32"/>
        <v>30</v>
      </c>
      <c r="D545" s="201">
        <f t="shared" si="33"/>
        <v>43252</v>
      </c>
      <c r="E545" s="162">
        <f t="shared" si="34"/>
        <v>2018</v>
      </c>
      <c r="F545" s="199">
        <f t="shared" si="35"/>
        <v>7</v>
      </c>
      <c r="I545" s="200"/>
    </row>
    <row r="546" spans="1:9" x14ac:dyDescent="0.25">
      <c r="A546" s="197">
        <v>43282</v>
      </c>
      <c r="B546" s="165">
        <v>37242</v>
      </c>
      <c r="C546" s="162">
        <f t="shared" si="32"/>
        <v>1</v>
      </c>
      <c r="D546" s="201">
        <f t="shared" si="33"/>
        <v>43282</v>
      </c>
      <c r="E546" s="162">
        <f t="shared" si="34"/>
        <v>2018</v>
      </c>
      <c r="F546" s="199">
        <f t="shared" si="35"/>
        <v>1</v>
      </c>
      <c r="I546" s="200"/>
    </row>
    <row r="547" spans="1:9" x14ac:dyDescent="0.25">
      <c r="A547" s="197">
        <v>43283</v>
      </c>
      <c r="B547" s="165">
        <v>4495</v>
      </c>
      <c r="C547" s="162">
        <f t="shared" si="32"/>
        <v>2</v>
      </c>
      <c r="D547" s="201">
        <f t="shared" si="33"/>
        <v>43282</v>
      </c>
      <c r="E547" s="162">
        <f t="shared" si="34"/>
        <v>2018</v>
      </c>
      <c r="F547" s="199">
        <f t="shared" si="35"/>
        <v>2</v>
      </c>
      <c r="I547" s="200"/>
    </row>
    <row r="548" spans="1:9" x14ac:dyDescent="0.25">
      <c r="A548" s="197">
        <v>43284</v>
      </c>
      <c r="B548" s="165">
        <v>34128</v>
      </c>
      <c r="C548" s="162">
        <f t="shared" si="32"/>
        <v>3</v>
      </c>
      <c r="D548" s="201">
        <f t="shared" si="33"/>
        <v>43282</v>
      </c>
      <c r="E548" s="162">
        <f t="shared" si="34"/>
        <v>2018</v>
      </c>
      <c r="F548" s="199">
        <f t="shared" si="35"/>
        <v>3</v>
      </c>
      <c r="I548" s="200"/>
    </row>
    <row r="549" spans="1:9" x14ac:dyDescent="0.25">
      <c r="A549" s="197">
        <v>43285</v>
      </c>
      <c r="B549" s="165">
        <v>19892</v>
      </c>
      <c r="C549" s="162">
        <f t="shared" si="32"/>
        <v>4</v>
      </c>
      <c r="D549" s="201">
        <f t="shared" si="33"/>
        <v>43282</v>
      </c>
      <c r="E549" s="162">
        <f t="shared" si="34"/>
        <v>2018</v>
      </c>
      <c r="F549" s="199">
        <f t="shared" si="35"/>
        <v>4</v>
      </c>
      <c r="I549" s="200"/>
    </row>
    <row r="550" spans="1:9" x14ac:dyDescent="0.25">
      <c r="A550" s="197">
        <v>43286</v>
      </c>
      <c r="B550" s="165">
        <v>26136</v>
      </c>
      <c r="C550" s="162">
        <f t="shared" si="32"/>
        <v>5</v>
      </c>
      <c r="D550" s="201">
        <f t="shared" si="33"/>
        <v>43282</v>
      </c>
      <c r="E550" s="162">
        <f t="shared" si="34"/>
        <v>2018</v>
      </c>
      <c r="F550" s="199">
        <f t="shared" si="35"/>
        <v>5</v>
      </c>
      <c r="I550" s="200"/>
    </row>
    <row r="551" spans="1:9" x14ac:dyDescent="0.25">
      <c r="A551" s="197">
        <v>43287</v>
      </c>
      <c r="B551" s="165">
        <v>27897</v>
      </c>
      <c r="C551" s="162">
        <f t="shared" si="32"/>
        <v>6</v>
      </c>
      <c r="D551" s="201">
        <f t="shared" si="33"/>
        <v>43282</v>
      </c>
      <c r="E551" s="162">
        <f t="shared" si="34"/>
        <v>2018</v>
      </c>
      <c r="F551" s="199">
        <f t="shared" si="35"/>
        <v>6</v>
      </c>
      <c r="I551" s="200"/>
    </row>
    <row r="552" spans="1:9" x14ac:dyDescent="0.25">
      <c r="A552" s="197">
        <v>43288</v>
      </c>
      <c r="B552" s="165">
        <v>24787</v>
      </c>
      <c r="C552" s="162">
        <f t="shared" si="32"/>
        <v>7</v>
      </c>
      <c r="D552" s="201">
        <f t="shared" si="33"/>
        <v>43282</v>
      </c>
      <c r="E552" s="162">
        <f t="shared" si="34"/>
        <v>2018</v>
      </c>
      <c r="F552" s="199">
        <f t="shared" si="35"/>
        <v>7</v>
      </c>
      <c r="I552" s="200"/>
    </row>
    <row r="553" spans="1:9" x14ac:dyDescent="0.25">
      <c r="A553" s="197">
        <v>43289</v>
      </c>
      <c r="B553" s="165">
        <v>32336</v>
      </c>
      <c r="C553" s="162">
        <f t="shared" si="32"/>
        <v>8</v>
      </c>
      <c r="D553" s="201">
        <f t="shared" si="33"/>
        <v>43282</v>
      </c>
      <c r="E553" s="162">
        <f t="shared" si="34"/>
        <v>2018</v>
      </c>
      <c r="F553" s="199">
        <f t="shared" si="35"/>
        <v>1</v>
      </c>
      <c r="I553" s="200"/>
    </row>
    <row r="554" spans="1:9" x14ac:dyDescent="0.25">
      <c r="A554" s="197">
        <v>43290</v>
      </c>
      <c r="B554" s="165">
        <v>3277</v>
      </c>
      <c r="C554" s="162">
        <f t="shared" si="32"/>
        <v>9</v>
      </c>
      <c r="D554" s="201">
        <f t="shared" si="33"/>
        <v>43282</v>
      </c>
      <c r="E554" s="162">
        <f t="shared" si="34"/>
        <v>2018</v>
      </c>
      <c r="F554" s="199">
        <f t="shared" si="35"/>
        <v>2</v>
      </c>
      <c r="I554" s="200"/>
    </row>
    <row r="555" spans="1:9" x14ac:dyDescent="0.25">
      <c r="A555" s="197">
        <v>43291</v>
      </c>
      <c r="B555" s="165">
        <v>6270</v>
      </c>
      <c r="C555" s="162">
        <f t="shared" si="32"/>
        <v>10</v>
      </c>
      <c r="D555" s="201">
        <f t="shared" si="33"/>
        <v>43282</v>
      </c>
      <c r="E555" s="162">
        <f t="shared" si="34"/>
        <v>2018</v>
      </c>
      <c r="F555" s="199">
        <f t="shared" si="35"/>
        <v>3</v>
      </c>
      <c r="I555" s="200"/>
    </row>
    <row r="556" spans="1:9" x14ac:dyDescent="0.25">
      <c r="A556" s="197">
        <v>43292</v>
      </c>
      <c r="B556" s="165">
        <v>36264</v>
      </c>
      <c r="C556" s="162">
        <f t="shared" si="32"/>
        <v>11</v>
      </c>
      <c r="D556" s="201">
        <f t="shared" si="33"/>
        <v>43282</v>
      </c>
      <c r="E556" s="162">
        <f t="shared" si="34"/>
        <v>2018</v>
      </c>
      <c r="F556" s="199">
        <f t="shared" si="35"/>
        <v>4</v>
      </c>
      <c r="I556" s="200"/>
    </row>
    <row r="557" spans="1:9" x14ac:dyDescent="0.25">
      <c r="A557" s="197">
        <v>43293</v>
      </c>
      <c r="B557" s="165">
        <v>4114</v>
      </c>
      <c r="C557" s="162">
        <f t="shared" si="32"/>
        <v>12</v>
      </c>
      <c r="D557" s="201">
        <f t="shared" si="33"/>
        <v>43282</v>
      </c>
      <c r="E557" s="162">
        <f t="shared" si="34"/>
        <v>2018</v>
      </c>
      <c r="F557" s="199">
        <f t="shared" si="35"/>
        <v>5</v>
      </c>
      <c r="I557" s="200"/>
    </row>
    <row r="558" spans="1:9" x14ac:dyDescent="0.25">
      <c r="A558" s="197">
        <v>43294</v>
      </c>
      <c r="B558" s="165">
        <v>11266</v>
      </c>
      <c r="C558" s="162">
        <f t="shared" si="32"/>
        <v>13</v>
      </c>
      <c r="D558" s="201">
        <f t="shared" si="33"/>
        <v>43282</v>
      </c>
      <c r="E558" s="162">
        <f t="shared" si="34"/>
        <v>2018</v>
      </c>
      <c r="F558" s="199">
        <f t="shared" si="35"/>
        <v>6</v>
      </c>
      <c r="I558" s="200"/>
    </row>
    <row r="559" spans="1:9" x14ac:dyDescent="0.25">
      <c r="A559" s="197">
        <v>43295</v>
      </c>
      <c r="B559" s="165">
        <v>31538</v>
      </c>
      <c r="C559" s="162">
        <f t="shared" si="32"/>
        <v>14</v>
      </c>
      <c r="D559" s="201">
        <f t="shared" si="33"/>
        <v>43282</v>
      </c>
      <c r="E559" s="162">
        <f t="shared" si="34"/>
        <v>2018</v>
      </c>
      <c r="F559" s="199">
        <f t="shared" si="35"/>
        <v>7</v>
      </c>
      <c r="I559" s="200"/>
    </row>
    <row r="560" spans="1:9" x14ac:dyDescent="0.25">
      <c r="A560" s="197">
        <v>43296</v>
      </c>
      <c r="B560" s="165">
        <v>6170</v>
      </c>
      <c r="C560" s="162">
        <f t="shared" si="32"/>
        <v>15</v>
      </c>
      <c r="D560" s="201">
        <f t="shared" si="33"/>
        <v>43282</v>
      </c>
      <c r="E560" s="162">
        <f t="shared" si="34"/>
        <v>2018</v>
      </c>
      <c r="F560" s="199">
        <f t="shared" si="35"/>
        <v>1</v>
      </c>
      <c r="I560" s="200"/>
    </row>
    <row r="561" spans="1:9" x14ac:dyDescent="0.25">
      <c r="A561" s="197">
        <v>43297</v>
      </c>
      <c r="B561" s="165">
        <v>28161</v>
      </c>
      <c r="C561" s="162">
        <f t="shared" si="32"/>
        <v>16</v>
      </c>
      <c r="D561" s="201">
        <f t="shared" si="33"/>
        <v>43282</v>
      </c>
      <c r="E561" s="162">
        <f t="shared" si="34"/>
        <v>2018</v>
      </c>
      <c r="F561" s="199">
        <f t="shared" si="35"/>
        <v>2</v>
      </c>
      <c r="I561" s="200"/>
    </row>
    <row r="562" spans="1:9" x14ac:dyDescent="0.25">
      <c r="A562" s="197">
        <v>43298</v>
      </c>
      <c r="B562" s="165">
        <v>23098</v>
      </c>
      <c r="C562" s="162">
        <f t="shared" si="32"/>
        <v>17</v>
      </c>
      <c r="D562" s="201">
        <f t="shared" si="33"/>
        <v>43282</v>
      </c>
      <c r="E562" s="162">
        <f t="shared" si="34"/>
        <v>2018</v>
      </c>
      <c r="F562" s="199">
        <f t="shared" si="35"/>
        <v>3</v>
      </c>
      <c r="I562" s="200"/>
    </row>
    <row r="563" spans="1:9" x14ac:dyDescent="0.25">
      <c r="A563" s="197">
        <v>43299</v>
      </c>
      <c r="B563" s="165">
        <v>1169</v>
      </c>
      <c r="C563" s="162">
        <f t="shared" si="32"/>
        <v>18</v>
      </c>
      <c r="D563" s="201">
        <f t="shared" si="33"/>
        <v>43282</v>
      </c>
      <c r="E563" s="162">
        <f t="shared" si="34"/>
        <v>2018</v>
      </c>
      <c r="F563" s="199">
        <f t="shared" si="35"/>
        <v>4</v>
      </c>
      <c r="I563" s="200"/>
    </row>
    <row r="564" spans="1:9" x14ac:dyDescent="0.25">
      <c r="A564" s="197">
        <v>43300</v>
      </c>
      <c r="B564" s="165">
        <v>13301</v>
      </c>
      <c r="C564" s="162">
        <f t="shared" si="32"/>
        <v>19</v>
      </c>
      <c r="D564" s="201">
        <f t="shared" si="33"/>
        <v>43282</v>
      </c>
      <c r="E564" s="162">
        <f t="shared" si="34"/>
        <v>2018</v>
      </c>
      <c r="F564" s="199">
        <f t="shared" si="35"/>
        <v>5</v>
      </c>
      <c r="I564" s="200"/>
    </row>
    <row r="565" spans="1:9" x14ac:dyDescent="0.25">
      <c r="A565" s="197">
        <v>43301</v>
      </c>
      <c r="B565" s="165">
        <v>32637</v>
      </c>
      <c r="C565" s="162">
        <f t="shared" si="32"/>
        <v>20</v>
      </c>
      <c r="D565" s="201">
        <f t="shared" si="33"/>
        <v>43282</v>
      </c>
      <c r="E565" s="162">
        <f t="shared" si="34"/>
        <v>2018</v>
      </c>
      <c r="F565" s="199">
        <f t="shared" si="35"/>
        <v>6</v>
      </c>
      <c r="I565" s="200"/>
    </row>
    <row r="566" spans="1:9" x14ac:dyDescent="0.25">
      <c r="A566" s="197">
        <v>43302</v>
      </c>
      <c r="B566" s="165">
        <v>10235</v>
      </c>
      <c r="C566" s="162">
        <f t="shared" si="32"/>
        <v>21</v>
      </c>
      <c r="D566" s="201">
        <f t="shared" si="33"/>
        <v>43282</v>
      </c>
      <c r="E566" s="162">
        <f t="shared" si="34"/>
        <v>2018</v>
      </c>
      <c r="F566" s="199">
        <f t="shared" si="35"/>
        <v>7</v>
      </c>
      <c r="I566" s="200"/>
    </row>
    <row r="567" spans="1:9" x14ac:dyDescent="0.25">
      <c r="A567" s="197">
        <v>43303</v>
      </c>
      <c r="B567" s="165">
        <v>3221</v>
      </c>
      <c r="C567" s="162">
        <f t="shared" si="32"/>
        <v>22</v>
      </c>
      <c r="D567" s="201">
        <f t="shared" si="33"/>
        <v>43282</v>
      </c>
      <c r="E567" s="162">
        <f t="shared" si="34"/>
        <v>2018</v>
      </c>
      <c r="F567" s="199">
        <f t="shared" si="35"/>
        <v>1</v>
      </c>
      <c r="I567" s="200"/>
    </row>
    <row r="568" spans="1:9" x14ac:dyDescent="0.25">
      <c r="A568" s="197">
        <v>43304</v>
      </c>
      <c r="B568" s="165">
        <v>20120</v>
      </c>
      <c r="C568" s="162">
        <f t="shared" si="32"/>
        <v>23</v>
      </c>
      <c r="D568" s="201">
        <f t="shared" si="33"/>
        <v>43282</v>
      </c>
      <c r="E568" s="162">
        <f t="shared" si="34"/>
        <v>2018</v>
      </c>
      <c r="F568" s="199">
        <f t="shared" si="35"/>
        <v>2</v>
      </c>
      <c r="I568" s="200"/>
    </row>
    <row r="569" spans="1:9" x14ac:dyDescent="0.25">
      <c r="A569" s="197">
        <v>43305</v>
      </c>
      <c r="B569" s="165">
        <v>14929</v>
      </c>
      <c r="C569" s="162">
        <f t="shared" si="32"/>
        <v>24</v>
      </c>
      <c r="D569" s="201">
        <f t="shared" si="33"/>
        <v>43282</v>
      </c>
      <c r="E569" s="162">
        <f t="shared" si="34"/>
        <v>2018</v>
      </c>
      <c r="F569" s="199">
        <f t="shared" si="35"/>
        <v>3</v>
      </c>
      <c r="I569" s="200"/>
    </row>
    <row r="570" spans="1:9" x14ac:dyDescent="0.25">
      <c r="A570" s="197">
        <v>43306</v>
      </c>
      <c r="B570" s="165">
        <v>18459</v>
      </c>
      <c r="C570" s="162">
        <f t="shared" si="32"/>
        <v>25</v>
      </c>
      <c r="D570" s="201">
        <f t="shared" si="33"/>
        <v>43282</v>
      </c>
      <c r="E570" s="162">
        <f t="shared" si="34"/>
        <v>2018</v>
      </c>
      <c r="F570" s="199">
        <f t="shared" si="35"/>
        <v>4</v>
      </c>
      <c r="I570" s="200"/>
    </row>
    <row r="571" spans="1:9" x14ac:dyDescent="0.25">
      <c r="A571" s="197">
        <v>43307</v>
      </c>
      <c r="B571" s="165">
        <v>10406</v>
      </c>
      <c r="C571" s="162">
        <f t="shared" si="32"/>
        <v>26</v>
      </c>
      <c r="D571" s="201">
        <f t="shared" si="33"/>
        <v>43282</v>
      </c>
      <c r="E571" s="162">
        <f t="shared" si="34"/>
        <v>2018</v>
      </c>
      <c r="F571" s="199">
        <f t="shared" si="35"/>
        <v>5</v>
      </c>
      <c r="I571" s="200"/>
    </row>
    <row r="572" spans="1:9" x14ac:dyDescent="0.25">
      <c r="A572" s="197">
        <v>43308</v>
      </c>
      <c r="B572" s="165">
        <v>8069</v>
      </c>
      <c r="C572" s="162">
        <f t="shared" si="32"/>
        <v>27</v>
      </c>
      <c r="D572" s="201">
        <f t="shared" si="33"/>
        <v>43282</v>
      </c>
      <c r="E572" s="162">
        <f t="shared" si="34"/>
        <v>2018</v>
      </c>
      <c r="F572" s="199">
        <f t="shared" si="35"/>
        <v>6</v>
      </c>
      <c r="I572" s="200"/>
    </row>
    <row r="573" spans="1:9" x14ac:dyDescent="0.25">
      <c r="A573" s="197">
        <v>43309</v>
      </c>
      <c r="B573" s="165">
        <v>34637</v>
      </c>
      <c r="C573" s="162">
        <f t="shared" si="32"/>
        <v>28</v>
      </c>
      <c r="D573" s="201">
        <f t="shared" si="33"/>
        <v>43282</v>
      </c>
      <c r="E573" s="162">
        <f t="shared" si="34"/>
        <v>2018</v>
      </c>
      <c r="F573" s="199">
        <f t="shared" si="35"/>
        <v>7</v>
      </c>
      <c r="I573" s="200"/>
    </row>
    <row r="574" spans="1:9" x14ac:dyDescent="0.25">
      <c r="A574" s="197">
        <v>43310</v>
      </c>
      <c r="B574" s="165">
        <v>23281</v>
      </c>
      <c r="C574" s="162">
        <f t="shared" si="32"/>
        <v>29</v>
      </c>
      <c r="D574" s="201">
        <f t="shared" si="33"/>
        <v>43282</v>
      </c>
      <c r="E574" s="162">
        <f t="shared" si="34"/>
        <v>2018</v>
      </c>
      <c r="F574" s="199">
        <f t="shared" si="35"/>
        <v>1</v>
      </c>
      <c r="I574" s="200"/>
    </row>
    <row r="575" spans="1:9" x14ac:dyDescent="0.25">
      <c r="A575" s="197">
        <v>43311</v>
      </c>
      <c r="B575" s="165">
        <v>39908</v>
      </c>
      <c r="C575" s="162">
        <f t="shared" si="32"/>
        <v>30</v>
      </c>
      <c r="D575" s="201">
        <f t="shared" si="33"/>
        <v>43282</v>
      </c>
      <c r="E575" s="162">
        <f t="shared" si="34"/>
        <v>2018</v>
      </c>
      <c r="F575" s="199">
        <f t="shared" si="35"/>
        <v>2</v>
      </c>
      <c r="I575" s="200"/>
    </row>
    <row r="576" spans="1:9" x14ac:dyDescent="0.25">
      <c r="A576" s="197">
        <v>43312</v>
      </c>
      <c r="B576" s="165">
        <v>35654</v>
      </c>
      <c r="C576" s="162">
        <f t="shared" si="32"/>
        <v>31</v>
      </c>
      <c r="D576" s="201">
        <f t="shared" si="33"/>
        <v>43282</v>
      </c>
      <c r="E576" s="162">
        <f t="shared" si="34"/>
        <v>2018</v>
      </c>
      <c r="F576" s="199">
        <f t="shared" si="35"/>
        <v>3</v>
      </c>
      <c r="I576" s="200"/>
    </row>
    <row r="577" spans="1:9" x14ac:dyDescent="0.25">
      <c r="A577" s="197">
        <v>43313</v>
      </c>
      <c r="B577" s="165">
        <v>17437</v>
      </c>
      <c r="C577" s="162">
        <f t="shared" si="32"/>
        <v>1</v>
      </c>
      <c r="D577" s="201">
        <f t="shared" si="33"/>
        <v>43313</v>
      </c>
      <c r="E577" s="162">
        <f t="shared" si="34"/>
        <v>2018</v>
      </c>
      <c r="F577" s="199">
        <f t="shared" si="35"/>
        <v>4</v>
      </c>
      <c r="I577" s="200"/>
    </row>
    <row r="578" spans="1:9" x14ac:dyDescent="0.25">
      <c r="A578" s="197">
        <v>43314</v>
      </c>
      <c r="B578" s="165">
        <v>2360</v>
      </c>
      <c r="C578" s="162">
        <f t="shared" si="32"/>
        <v>2</v>
      </c>
      <c r="D578" s="201">
        <f t="shared" si="33"/>
        <v>43313</v>
      </c>
      <c r="E578" s="162">
        <f t="shared" si="34"/>
        <v>2018</v>
      </c>
      <c r="F578" s="199">
        <f t="shared" si="35"/>
        <v>5</v>
      </c>
      <c r="I578" s="200"/>
    </row>
    <row r="579" spans="1:9" x14ac:dyDescent="0.25">
      <c r="A579" s="197">
        <v>43315</v>
      </c>
      <c r="B579" s="165">
        <v>23512</v>
      </c>
      <c r="C579" s="162">
        <f t="shared" ref="C579:C642" si="36">DAY(A579)</f>
        <v>3</v>
      </c>
      <c r="D579" s="201">
        <f t="shared" ref="D579:D642" si="37">DATE(YEAR(A579),MONTH(A579),1)</f>
        <v>43313</v>
      </c>
      <c r="E579" s="162">
        <f t="shared" ref="E579:E642" si="38">YEAR(A579)</f>
        <v>2018</v>
      </c>
      <c r="F579" s="199">
        <f t="shared" ref="F579:F642" si="39">WEEKDAY(A579)</f>
        <v>6</v>
      </c>
      <c r="I579" s="200"/>
    </row>
    <row r="580" spans="1:9" x14ac:dyDescent="0.25">
      <c r="A580" s="197">
        <v>43316</v>
      </c>
      <c r="B580" s="165">
        <v>4899</v>
      </c>
      <c r="C580" s="162">
        <f t="shared" si="36"/>
        <v>4</v>
      </c>
      <c r="D580" s="201">
        <f t="shared" si="37"/>
        <v>43313</v>
      </c>
      <c r="E580" s="162">
        <f t="shared" si="38"/>
        <v>2018</v>
      </c>
      <c r="F580" s="199">
        <f t="shared" si="39"/>
        <v>7</v>
      </c>
      <c r="I580" s="200"/>
    </row>
    <row r="581" spans="1:9" x14ac:dyDescent="0.25">
      <c r="A581" s="197">
        <v>43317</v>
      </c>
      <c r="B581" s="165">
        <v>26715</v>
      </c>
      <c r="C581" s="162">
        <f t="shared" si="36"/>
        <v>5</v>
      </c>
      <c r="D581" s="201">
        <f t="shared" si="37"/>
        <v>43313</v>
      </c>
      <c r="E581" s="162">
        <f t="shared" si="38"/>
        <v>2018</v>
      </c>
      <c r="F581" s="199">
        <f t="shared" si="39"/>
        <v>1</v>
      </c>
      <c r="I581" s="200"/>
    </row>
    <row r="582" spans="1:9" x14ac:dyDescent="0.25">
      <c r="A582" s="197">
        <v>43318</v>
      </c>
      <c r="B582" s="165">
        <v>30539</v>
      </c>
      <c r="C582" s="162">
        <f t="shared" si="36"/>
        <v>6</v>
      </c>
      <c r="D582" s="201">
        <f t="shared" si="37"/>
        <v>43313</v>
      </c>
      <c r="E582" s="162">
        <f t="shared" si="38"/>
        <v>2018</v>
      </c>
      <c r="F582" s="199">
        <f t="shared" si="39"/>
        <v>2</v>
      </c>
      <c r="I582" s="200"/>
    </row>
    <row r="583" spans="1:9" x14ac:dyDescent="0.25">
      <c r="A583" s="197">
        <v>43319</v>
      </c>
      <c r="B583" s="165">
        <v>24359</v>
      </c>
      <c r="C583" s="162">
        <f t="shared" si="36"/>
        <v>7</v>
      </c>
      <c r="D583" s="201">
        <f t="shared" si="37"/>
        <v>43313</v>
      </c>
      <c r="E583" s="162">
        <f t="shared" si="38"/>
        <v>2018</v>
      </c>
      <c r="F583" s="199">
        <f t="shared" si="39"/>
        <v>3</v>
      </c>
      <c r="I583" s="200"/>
    </row>
    <row r="584" spans="1:9" x14ac:dyDescent="0.25">
      <c r="A584" s="197">
        <v>43320</v>
      </c>
      <c r="B584" s="165">
        <v>8235</v>
      </c>
      <c r="C584" s="162">
        <f t="shared" si="36"/>
        <v>8</v>
      </c>
      <c r="D584" s="201">
        <f t="shared" si="37"/>
        <v>43313</v>
      </c>
      <c r="E584" s="162">
        <f t="shared" si="38"/>
        <v>2018</v>
      </c>
      <c r="F584" s="199">
        <f t="shared" si="39"/>
        <v>4</v>
      </c>
      <c r="I584" s="200"/>
    </row>
    <row r="585" spans="1:9" x14ac:dyDescent="0.25">
      <c r="A585" s="197">
        <v>43321</v>
      </c>
      <c r="B585" s="165">
        <v>31858</v>
      </c>
      <c r="C585" s="162">
        <f t="shared" si="36"/>
        <v>9</v>
      </c>
      <c r="D585" s="201">
        <f t="shared" si="37"/>
        <v>43313</v>
      </c>
      <c r="E585" s="162">
        <f t="shared" si="38"/>
        <v>2018</v>
      </c>
      <c r="F585" s="199">
        <f t="shared" si="39"/>
        <v>5</v>
      </c>
      <c r="I585" s="200"/>
    </row>
    <row r="586" spans="1:9" x14ac:dyDescent="0.25">
      <c r="A586" s="197">
        <v>43322</v>
      </c>
      <c r="B586" s="165">
        <v>6066</v>
      </c>
      <c r="C586" s="162">
        <f t="shared" si="36"/>
        <v>10</v>
      </c>
      <c r="D586" s="201">
        <f t="shared" si="37"/>
        <v>43313</v>
      </c>
      <c r="E586" s="162">
        <f t="shared" si="38"/>
        <v>2018</v>
      </c>
      <c r="F586" s="199">
        <f t="shared" si="39"/>
        <v>6</v>
      </c>
      <c r="I586" s="200"/>
    </row>
    <row r="587" spans="1:9" x14ac:dyDescent="0.25">
      <c r="A587" s="197">
        <v>43323</v>
      </c>
      <c r="B587" s="165">
        <v>5079</v>
      </c>
      <c r="C587" s="162">
        <f t="shared" si="36"/>
        <v>11</v>
      </c>
      <c r="D587" s="201">
        <f t="shared" si="37"/>
        <v>43313</v>
      </c>
      <c r="E587" s="162">
        <f t="shared" si="38"/>
        <v>2018</v>
      </c>
      <c r="F587" s="199">
        <f t="shared" si="39"/>
        <v>7</v>
      </c>
      <c r="I587" s="200"/>
    </row>
    <row r="588" spans="1:9" x14ac:dyDescent="0.25">
      <c r="A588" s="197">
        <v>43324</v>
      </c>
      <c r="B588" s="165">
        <v>34541</v>
      </c>
      <c r="C588" s="162">
        <f t="shared" si="36"/>
        <v>12</v>
      </c>
      <c r="D588" s="201">
        <f t="shared" si="37"/>
        <v>43313</v>
      </c>
      <c r="E588" s="162">
        <f t="shared" si="38"/>
        <v>2018</v>
      </c>
      <c r="F588" s="199">
        <f t="shared" si="39"/>
        <v>1</v>
      </c>
      <c r="I588" s="200"/>
    </row>
    <row r="589" spans="1:9" x14ac:dyDescent="0.25">
      <c r="A589" s="197">
        <v>43325</v>
      </c>
      <c r="B589" s="165">
        <v>23058</v>
      </c>
      <c r="C589" s="162">
        <f t="shared" si="36"/>
        <v>13</v>
      </c>
      <c r="D589" s="201">
        <f t="shared" si="37"/>
        <v>43313</v>
      </c>
      <c r="E589" s="162">
        <f t="shared" si="38"/>
        <v>2018</v>
      </c>
      <c r="F589" s="199">
        <f t="shared" si="39"/>
        <v>2</v>
      </c>
      <c r="I589" s="200"/>
    </row>
    <row r="590" spans="1:9" x14ac:dyDescent="0.25">
      <c r="A590" s="197">
        <v>43326</v>
      </c>
      <c r="B590" s="165">
        <v>7106</v>
      </c>
      <c r="C590" s="162">
        <f t="shared" si="36"/>
        <v>14</v>
      </c>
      <c r="D590" s="201">
        <f t="shared" si="37"/>
        <v>43313</v>
      </c>
      <c r="E590" s="162">
        <f t="shared" si="38"/>
        <v>2018</v>
      </c>
      <c r="F590" s="199">
        <f t="shared" si="39"/>
        <v>3</v>
      </c>
      <c r="I590" s="200"/>
    </row>
    <row r="591" spans="1:9" x14ac:dyDescent="0.25">
      <c r="A591" s="197">
        <v>43327</v>
      </c>
      <c r="B591" s="165">
        <v>28299</v>
      </c>
      <c r="C591" s="162">
        <f t="shared" si="36"/>
        <v>15</v>
      </c>
      <c r="D591" s="201">
        <f t="shared" si="37"/>
        <v>43313</v>
      </c>
      <c r="E591" s="162">
        <f t="shared" si="38"/>
        <v>2018</v>
      </c>
      <c r="F591" s="199">
        <f t="shared" si="39"/>
        <v>4</v>
      </c>
      <c r="I591" s="200"/>
    </row>
    <row r="592" spans="1:9" x14ac:dyDescent="0.25">
      <c r="A592" s="197">
        <v>43328</v>
      </c>
      <c r="B592" s="165">
        <v>29398</v>
      </c>
      <c r="C592" s="162">
        <f t="shared" si="36"/>
        <v>16</v>
      </c>
      <c r="D592" s="201">
        <f t="shared" si="37"/>
        <v>43313</v>
      </c>
      <c r="E592" s="162">
        <f t="shared" si="38"/>
        <v>2018</v>
      </c>
      <c r="F592" s="199">
        <f t="shared" si="39"/>
        <v>5</v>
      </c>
      <c r="I592" s="200"/>
    </row>
    <row r="593" spans="1:9" x14ac:dyDescent="0.25">
      <c r="A593" s="197">
        <v>43329</v>
      </c>
      <c r="B593" s="165">
        <v>6981</v>
      </c>
      <c r="C593" s="162">
        <f t="shared" si="36"/>
        <v>17</v>
      </c>
      <c r="D593" s="201">
        <f t="shared" si="37"/>
        <v>43313</v>
      </c>
      <c r="E593" s="162">
        <f t="shared" si="38"/>
        <v>2018</v>
      </c>
      <c r="F593" s="199">
        <f t="shared" si="39"/>
        <v>6</v>
      </c>
      <c r="I593" s="200"/>
    </row>
    <row r="594" spans="1:9" x14ac:dyDescent="0.25">
      <c r="A594" s="197">
        <v>43330</v>
      </c>
      <c r="B594" s="165">
        <v>29200</v>
      </c>
      <c r="C594" s="162">
        <f t="shared" si="36"/>
        <v>18</v>
      </c>
      <c r="D594" s="201">
        <f t="shared" si="37"/>
        <v>43313</v>
      </c>
      <c r="E594" s="162">
        <f t="shared" si="38"/>
        <v>2018</v>
      </c>
      <c r="F594" s="199">
        <f t="shared" si="39"/>
        <v>7</v>
      </c>
      <c r="I594" s="200"/>
    </row>
    <row r="595" spans="1:9" x14ac:dyDescent="0.25">
      <c r="A595" s="197">
        <v>43331</v>
      </c>
      <c r="B595" s="165">
        <v>14995</v>
      </c>
      <c r="C595" s="162">
        <f t="shared" si="36"/>
        <v>19</v>
      </c>
      <c r="D595" s="201">
        <f t="shared" si="37"/>
        <v>43313</v>
      </c>
      <c r="E595" s="162">
        <f t="shared" si="38"/>
        <v>2018</v>
      </c>
      <c r="F595" s="199">
        <f t="shared" si="39"/>
        <v>1</v>
      </c>
      <c r="I595" s="200"/>
    </row>
    <row r="596" spans="1:9" x14ac:dyDescent="0.25">
      <c r="A596" s="197">
        <v>43332</v>
      </c>
      <c r="B596" s="165">
        <v>30257</v>
      </c>
      <c r="C596" s="162">
        <f t="shared" si="36"/>
        <v>20</v>
      </c>
      <c r="D596" s="201">
        <f t="shared" si="37"/>
        <v>43313</v>
      </c>
      <c r="E596" s="162">
        <f t="shared" si="38"/>
        <v>2018</v>
      </c>
      <c r="F596" s="199">
        <f t="shared" si="39"/>
        <v>2</v>
      </c>
      <c r="I596" s="200"/>
    </row>
    <row r="597" spans="1:9" x14ac:dyDescent="0.25">
      <c r="A597" s="197">
        <v>43333</v>
      </c>
      <c r="B597" s="165">
        <v>19052</v>
      </c>
      <c r="C597" s="162">
        <f t="shared" si="36"/>
        <v>21</v>
      </c>
      <c r="D597" s="201">
        <f t="shared" si="37"/>
        <v>43313</v>
      </c>
      <c r="E597" s="162">
        <f t="shared" si="38"/>
        <v>2018</v>
      </c>
      <c r="F597" s="199">
        <f t="shared" si="39"/>
        <v>3</v>
      </c>
      <c r="I597" s="200"/>
    </row>
    <row r="598" spans="1:9" x14ac:dyDescent="0.25">
      <c r="A598" s="197">
        <v>43334</v>
      </c>
      <c r="B598" s="165">
        <v>3266</v>
      </c>
      <c r="C598" s="162">
        <f t="shared" si="36"/>
        <v>22</v>
      </c>
      <c r="D598" s="201">
        <f t="shared" si="37"/>
        <v>43313</v>
      </c>
      <c r="E598" s="162">
        <f t="shared" si="38"/>
        <v>2018</v>
      </c>
      <c r="F598" s="199">
        <f t="shared" si="39"/>
        <v>4</v>
      </c>
      <c r="I598" s="200"/>
    </row>
    <row r="599" spans="1:9" x14ac:dyDescent="0.25">
      <c r="A599" s="197">
        <v>43335</v>
      </c>
      <c r="B599" s="165">
        <v>7695</v>
      </c>
      <c r="C599" s="162">
        <f t="shared" si="36"/>
        <v>23</v>
      </c>
      <c r="D599" s="201">
        <f t="shared" si="37"/>
        <v>43313</v>
      </c>
      <c r="E599" s="162">
        <f t="shared" si="38"/>
        <v>2018</v>
      </c>
      <c r="F599" s="199">
        <f t="shared" si="39"/>
        <v>5</v>
      </c>
      <c r="I599" s="200"/>
    </row>
    <row r="600" spans="1:9" x14ac:dyDescent="0.25">
      <c r="A600" s="197">
        <v>43336</v>
      </c>
      <c r="B600" s="165">
        <v>15358</v>
      </c>
      <c r="C600" s="162">
        <f t="shared" si="36"/>
        <v>24</v>
      </c>
      <c r="D600" s="201">
        <f t="shared" si="37"/>
        <v>43313</v>
      </c>
      <c r="E600" s="162">
        <f t="shared" si="38"/>
        <v>2018</v>
      </c>
      <c r="F600" s="199">
        <f t="shared" si="39"/>
        <v>6</v>
      </c>
      <c r="I600" s="200"/>
    </row>
    <row r="601" spans="1:9" x14ac:dyDescent="0.25">
      <c r="A601" s="197">
        <v>43337</v>
      </c>
      <c r="B601" s="165">
        <v>27012</v>
      </c>
      <c r="C601" s="162">
        <f t="shared" si="36"/>
        <v>25</v>
      </c>
      <c r="D601" s="201">
        <f t="shared" si="37"/>
        <v>43313</v>
      </c>
      <c r="E601" s="162">
        <f t="shared" si="38"/>
        <v>2018</v>
      </c>
      <c r="F601" s="199">
        <f t="shared" si="39"/>
        <v>7</v>
      </c>
      <c r="I601" s="200"/>
    </row>
    <row r="602" spans="1:9" x14ac:dyDescent="0.25">
      <c r="A602" s="197">
        <v>43338</v>
      </c>
      <c r="B602" s="165">
        <v>28678</v>
      </c>
      <c r="C602" s="162">
        <f t="shared" si="36"/>
        <v>26</v>
      </c>
      <c r="D602" s="201">
        <f t="shared" si="37"/>
        <v>43313</v>
      </c>
      <c r="E602" s="162">
        <f t="shared" si="38"/>
        <v>2018</v>
      </c>
      <c r="F602" s="199">
        <f t="shared" si="39"/>
        <v>1</v>
      </c>
      <c r="I602" s="200"/>
    </row>
    <row r="603" spans="1:9" x14ac:dyDescent="0.25">
      <c r="A603" s="197">
        <v>43339</v>
      </c>
      <c r="B603" s="165">
        <v>35905</v>
      </c>
      <c r="C603" s="162">
        <f t="shared" si="36"/>
        <v>27</v>
      </c>
      <c r="D603" s="201">
        <f t="shared" si="37"/>
        <v>43313</v>
      </c>
      <c r="E603" s="162">
        <f t="shared" si="38"/>
        <v>2018</v>
      </c>
      <c r="F603" s="199">
        <f t="shared" si="39"/>
        <v>2</v>
      </c>
      <c r="I603" s="200"/>
    </row>
    <row r="604" spans="1:9" x14ac:dyDescent="0.25">
      <c r="A604" s="197">
        <v>43340</v>
      </c>
      <c r="B604" s="165">
        <v>38132</v>
      </c>
      <c r="C604" s="162">
        <f t="shared" si="36"/>
        <v>28</v>
      </c>
      <c r="D604" s="201">
        <f t="shared" si="37"/>
        <v>43313</v>
      </c>
      <c r="E604" s="162">
        <f t="shared" si="38"/>
        <v>2018</v>
      </c>
      <c r="F604" s="199">
        <f t="shared" si="39"/>
        <v>3</v>
      </c>
      <c r="I604" s="200"/>
    </row>
    <row r="605" spans="1:9" x14ac:dyDescent="0.25">
      <c r="A605" s="197">
        <v>43341</v>
      </c>
      <c r="B605" s="165">
        <v>28274</v>
      </c>
      <c r="C605" s="162">
        <f t="shared" si="36"/>
        <v>29</v>
      </c>
      <c r="D605" s="201">
        <f t="shared" si="37"/>
        <v>43313</v>
      </c>
      <c r="E605" s="162">
        <f t="shared" si="38"/>
        <v>2018</v>
      </c>
      <c r="F605" s="199">
        <f t="shared" si="39"/>
        <v>4</v>
      </c>
      <c r="I605" s="200"/>
    </row>
    <row r="606" spans="1:9" x14ac:dyDescent="0.25">
      <c r="A606" s="197">
        <v>43342</v>
      </c>
      <c r="B606" s="165">
        <v>26022</v>
      </c>
      <c r="C606" s="162">
        <f t="shared" si="36"/>
        <v>30</v>
      </c>
      <c r="D606" s="201">
        <f t="shared" si="37"/>
        <v>43313</v>
      </c>
      <c r="E606" s="162">
        <f t="shared" si="38"/>
        <v>2018</v>
      </c>
      <c r="F606" s="199">
        <f t="shared" si="39"/>
        <v>5</v>
      </c>
      <c r="I606" s="200"/>
    </row>
    <row r="607" spans="1:9" x14ac:dyDescent="0.25">
      <c r="A607" s="197">
        <v>43343</v>
      </c>
      <c r="B607" s="165">
        <v>28428</v>
      </c>
      <c r="C607" s="162">
        <f t="shared" si="36"/>
        <v>31</v>
      </c>
      <c r="D607" s="201">
        <f t="shared" si="37"/>
        <v>43313</v>
      </c>
      <c r="E607" s="162">
        <f t="shared" si="38"/>
        <v>2018</v>
      </c>
      <c r="F607" s="199">
        <f t="shared" si="39"/>
        <v>6</v>
      </c>
      <c r="I607" s="200"/>
    </row>
    <row r="608" spans="1:9" x14ac:dyDescent="0.25">
      <c r="A608" s="197">
        <v>43344</v>
      </c>
      <c r="B608" s="165">
        <v>33426</v>
      </c>
      <c r="C608" s="162">
        <f t="shared" si="36"/>
        <v>1</v>
      </c>
      <c r="D608" s="201">
        <f t="shared" si="37"/>
        <v>43344</v>
      </c>
      <c r="E608" s="162">
        <f t="shared" si="38"/>
        <v>2018</v>
      </c>
      <c r="F608" s="199">
        <f t="shared" si="39"/>
        <v>7</v>
      </c>
      <c r="I608" s="200"/>
    </row>
    <row r="609" spans="1:9" x14ac:dyDescent="0.25">
      <c r="A609" s="197">
        <v>43345</v>
      </c>
      <c r="B609" s="165">
        <v>22386</v>
      </c>
      <c r="C609" s="162">
        <f t="shared" si="36"/>
        <v>2</v>
      </c>
      <c r="D609" s="201">
        <f t="shared" si="37"/>
        <v>43344</v>
      </c>
      <c r="E609" s="162">
        <f t="shared" si="38"/>
        <v>2018</v>
      </c>
      <c r="F609" s="199">
        <f t="shared" si="39"/>
        <v>1</v>
      </c>
      <c r="I609" s="200"/>
    </row>
    <row r="610" spans="1:9" x14ac:dyDescent="0.25">
      <c r="A610" s="197">
        <v>43346</v>
      </c>
      <c r="B610" s="165">
        <v>16892</v>
      </c>
      <c r="C610" s="162">
        <f t="shared" si="36"/>
        <v>3</v>
      </c>
      <c r="D610" s="201">
        <f t="shared" si="37"/>
        <v>43344</v>
      </c>
      <c r="E610" s="162">
        <f t="shared" si="38"/>
        <v>2018</v>
      </c>
      <c r="F610" s="199">
        <f t="shared" si="39"/>
        <v>2</v>
      </c>
      <c r="I610" s="200"/>
    </row>
    <row r="611" spans="1:9" x14ac:dyDescent="0.25">
      <c r="A611" s="197">
        <v>43347</v>
      </c>
      <c r="B611" s="165">
        <v>9987</v>
      </c>
      <c r="C611" s="162">
        <f t="shared" si="36"/>
        <v>4</v>
      </c>
      <c r="D611" s="201">
        <f t="shared" si="37"/>
        <v>43344</v>
      </c>
      <c r="E611" s="162">
        <f t="shared" si="38"/>
        <v>2018</v>
      </c>
      <c r="F611" s="199">
        <f t="shared" si="39"/>
        <v>3</v>
      </c>
      <c r="I611" s="200"/>
    </row>
    <row r="612" spans="1:9" x14ac:dyDescent="0.25">
      <c r="A612" s="197">
        <v>43348</v>
      </c>
      <c r="B612" s="165">
        <v>33742</v>
      </c>
      <c r="C612" s="162">
        <f t="shared" si="36"/>
        <v>5</v>
      </c>
      <c r="D612" s="201">
        <f t="shared" si="37"/>
        <v>43344</v>
      </c>
      <c r="E612" s="162">
        <f t="shared" si="38"/>
        <v>2018</v>
      </c>
      <c r="F612" s="199">
        <f t="shared" si="39"/>
        <v>4</v>
      </c>
      <c r="I612" s="200"/>
    </row>
    <row r="613" spans="1:9" x14ac:dyDescent="0.25">
      <c r="A613" s="197">
        <v>43349</v>
      </c>
      <c r="B613" s="165">
        <v>29336</v>
      </c>
      <c r="C613" s="162">
        <f t="shared" si="36"/>
        <v>6</v>
      </c>
      <c r="D613" s="201">
        <f t="shared" si="37"/>
        <v>43344</v>
      </c>
      <c r="E613" s="162">
        <f t="shared" si="38"/>
        <v>2018</v>
      </c>
      <c r="F613" s="199">
        <f t="shared" si="39"/>
        <v>5</v>
      </c>
      <c r="I613" s="200"/>
    </row>
    <row r="614" spans="1:9" x14ac:dyDescent="0.25">
      <c r="A614" s="197">
        <v>43350</v>
      </c>
      <c r="B614" s="165">
        <v>26593</v>
      </c>
      <c r="C614" s="162">
        <f t="shared" si="36"/>
        <v>7</v>
      </c>
      <c r="D614" s="201">
        <f t="shared" si="37"/>
        <v>43344</v>
      </c>
      <c r="E614" s="162">
        <f t="shared" si="38"/>
        <v>2018</v>
      </c>
      <c r="F614" s="199">
        <f t="shared" si="39"/>
        <v>6</v>
      </c>
      <c r="I614" s="200"/>
    </row>
    <row r="615" spans="1:9" x14ac:dyDescent="0.25">
      <c r="A615" s="197">
        <v>43351</v>
      </c>
      <c r="B615" s="165">
        <v>37243</v>
      </c>
      <c r="C615" s="162">
        <f t="shared" si="36"/>
        <v>8</v>
      </c>
      <c r="D615" s="201">
        <f t="shared" si="37"/>
        <v>43344</v>
      </c>
      <c r="E615" s="162">
        <f t="shared" si="38"/>
        <v>2018</v>
      </c>
      <c r="F615" s="199">
        <f t="shared" si="39"/>
        <v>7</v>
      </c>
      <c r="I615" s="200"/>
    </row>
    <row r="616" spans="1:9" x14ac:dyDescent="0.25">
      <c r="A616" s="197">
        <v>43352</v>
      </c>
      <c r="B616" s="165">
        <v>5014</v>
      </c>
      <c r="C616" s="162">
        <f t="shared" si="36"/>
        <v>9</v>
      </c>
      <c r="D616" s="201">
        <f t="shared" si="37"/>
        <v>43344</v>
      </c>
      <c r="E616" s="162">
        <f t="shared" si="38"/>
        <v>2018</v>
      </c>
      <c r="F616" s="199">
        <f t="shared" si="39"/>
        <v>1</v>
      </c>
      <c r="I616" s="200"/>
    </row>
    <row r="617" spans="1:9" x14ac:dyDescent="0.25">
      <c r="A617" s="197">
        <v>43353</v>
      </c>
      <c r="B617" s="165">
        <v>27668</v>
      </c>
      <c r="C617" s="162">
        <f t="shared" si="36"/>
        <v>10</v>
      </c>
      <c r="D617" s="201">
        <f t="shared" si="37"/>
        <v>43344</v>
      </c>
      <c r="E617" s="162">
        <f t="shared" si="38"/>
        <v>2018</v>
      </c>
      <c r="F617" s="199">
        <f t="shared" si="39"/>
        <v>2</v>
      </c>
      <c r="I617" s="200"/>
    </row>
    <row r="618" spans="1:9" x14ac:dyDescent="0.25">
      <c r="A618" s="197">
        <v>43354</v>
      </c>
      <c r="B618" s="165">
        <v>31018</v>
      </c>
      <c r="C618" s="162">
        <f t="shared" si="36"/>
        <v>11</v>
      </c>
      <c r="D618" s="201">
        <f t="shared" si="37"/>
        <v>43344</v>
      </c>
      <c r="E618" s="162">
        <f t="shared" si="38"/>
        <v>2018</v>
      </c>
      <c r="F618" s="199">
        <f t="shared" si="39"/>
        <v>3</v>
      </c>
      <c r="I618" s="200"/>
    </row>
    <row r="619" spans="1:9" x14ac:dyDescent="0.25">
      <c r="A619" s="197">
        <v>43355</v>
      </c>
      <c r="B619" s="165">
        <v>12857</v>
      </c>
      <c r="C619" s="162">
        <f t="shared" si="36"/>
        <v>12</v>
      </c>
      <c r="D619" s="201">
        <f t="shared" si="37"/>
        <v>43344</v>
      </c>
      <c r="E619" s="162">
        <f t="shared" si="38"/>
        <v>2018</v>
      </c>
      <c r="F619" s="199">
        <f t="shared" si="39"/>
        <v>4</v>
      </c>
      <c r="I619" s="200"/>
    </row>
    <row r="620" spans="1:9" x14ac:dyDescent="0.25">
      <c r="A620" s="197">
        <v>43356</v>
      </c>
      <c r="B620" s="165">
        <v>7765</v>
      </c>
      <c r="C620" s="162">
        <f t="shared" si="36"/>
        <v>13</v>
      </c>
      <c r="D620" s="201">
        <f t="shared" si="37"/>
        <v>43344</v>
      </c>
      <c r="E620" s="162">
        <f t="shared" si="38"/>
        <v>2018</v>
      </c>
      <c r="F620" s="199">
        <f t="shared" si="39"/>
        <v>5</v>
      </c>
      <c r="I620" s="200"/>
    </row>
    <row r="621" spans="1:9" x14ac:dyDescent="0.25">
      <c r="A621" s="197">
        <v>43357</v>
      </c>
      <c r="B621" s="165">
        <v>39351</v>
      </c>
      <c r="C621" s="162">
        <f t="shared" si="36"/>
        <v>14</v>
      </c>
      <c r="D621" s="201">
        <f t="shared" si="37"/>
        <v>43344</v>
      </c>
      <c r="E621" s="162">
        <f t="shared" si="38"/>
        <v>2018</v>
      </c>
      <c r="F621" s="199">
        <f t="shared" si="39"/>
        <v>6</v>
      </c>
      <c r="I621" s="200"/>
    </row>
    <row r="622" spans="1:9" x14ac:dyDescent="0.25">
      <c r="A622" s="197">
        <v>43358</v>
      </c>
      <c r="B622" s="165">
        <v>34995</v>
      </c>
      <c r="C622" s="162">
        <f t="shared" si="36"/>
        <v>15</v>
      </c>
      <c r="D622" s="201">
        <f t="shared" si="37"/>
        <v>43344</v>
      </c>
      <c r="E622" s="162">
        <f t="shared" si="38"/>
        <v>2018</v>
      </c>
      <c r="F622" s="199">
        <f t="shared" si="39"/>
        <v>7</v>
      </c>
      <c r="I622" s="200"/>
    </row>
    <row r="623" spans="1:9" x14ac:dyDescent="0.25">
      <c r="A623" s="197">
        <v>43359</v>
      </c>
      <c r="B623" s="165">
        <v>22391</v>
      </c>
      <c r="C623" s="162">
        <f t="shared" si="36"/>
        <v>16</v>
      </c>
      <c r="D623" s="201">
        <f t="shared" si="37"/>
        <v>43344</v>
      </c>
      <c r="E623" s="162">
        <f t="shared" si="38"/>
        <v>2018</v>
      </c>
      <c r="F623" s="199">
        <f t="shared" si="39"/>
        <v>1</v>
      </c>
      <c r="I623" s="200"/>
    </row>
    <row r="624" spans="1:9" x14ac:dyDescent="0.25">
      <c r="A624" s="197">
        <v>43360</v>
      </c>
      <c r="B624" s="165">
        <v>33843</v>
      </c>
      <c r="C624" s="162">
        <f t="shared" si="36"/>
        <v>17</v>
      </c>
      <c r="D624" s="201">
        <f t="shared" si="37"/>
        <v>43344</v>
      </c>
      <c r="E624" s="162">
        <f t="shared" si="38"/>
        <v>2018</v>
      </c>
      <c r="F624" s="199">
        <f t="shared" si="39"/>
        <v>2</v>
      </c>
      <c r="I624" s="200"/>
    </row>
    <row r="625" spans="1:9" x14ac:dyDescent="0.25">
      <c r="A625" s="197">
        <v>43361</v>
      </c>
      <c r="B625" s="165">
        <v>38846</v>
      </c>
      <c r="C625" s="162">
        <f t="shared" si="36"/>
        <v>18</v>
      </c>
      <c r="D625" s="201">
        <f t="shared" si="37"/>
        <v>43344</v>
      </c>
      <c r="E625" s="162">
        <f t="shared" si="38"/>
        <v>2018</v>
      </c>
      <c r="F625" s="199">
        <f t="shared" si="39"/>
        <v>3</v>
      </c>
      <c r="I625" s="200"/>
    </row>
    <row r="626" spans="1:9" x14ac:dyDescent="0.25">
      <c r="A626" s="197">
        <v>43362</v>
      </c>
      <c r="B626" s="165">
        <v>20307</v>
      </c>
      <c r="C626" s="162">
        <f t="shared" si="36"/>
        <v>19</v>
      </c>
      <c r="D626" s="201">
        <f t="shared" si="37"/>
        <v>43344</v>
      </c>
      <c r="E626" s="162">
        <f t="shared" si="38"/>
        <v>2018</v>
      </c>
      <c r="F626" s="199">
        <f t="shared" si="39"/>
        <v>4</v>
      </c>
      <c r="I626" s="200"/>
    </row>
    <row r="627" spans="1:9" x14ac:dyDescent="0.25">
      <c r="A627" s="197">
        <v>43363</v>
      </c>
      <c r="B627" s="165">
        <v>37473</v>
      </c>
      <c r="C627" s="162">
        <f t="shared" si="36"/>
        <v>20</v>
      </c>
      <c r="D627" s="201">
        <f t="shared" si="37"/>
        <v>43344</v>
      </c>
      <c r="E627" s="162">
        <f t="shared" si="38"/>
        <v>2018</v>
      </c>
      <c r="F627" s="199">
        <f t="shared" si="39"/>
        <v>5</v>
      </c>
      <c r="I627" s="200"/>
    </row>
    <row r="628" spans="1:9" x14ac:dyDescent="0.25">
      <c r="A628" s="197">
        <v>43364</v>
      </c>
      <c r="B628" s="165">
        <v>30744</v>
      </c>
      <c r="C628" s="162">
        <f t="shared" si="36"/>
        <v>21</v>
      </c>
      <c r="D628" s="201">
        <f t="shared" si="37"/>
        <v>43344</v>
      </c>
      <c r="E628" s="162">
        <f t="shared" si="38"/>
        <v>2018</v>
      </c>
      <c r="F628" s="199">
        <f t="shared" si="39"/>
        <v>6</v>
      </c>
      <c r="I628" s="200"/>
    </row>
    <row r="629" spans="1:9" x14ac:dyDescent="0.25">
      <c r="A629" s="197">
        <v>43365</v>
      </c>
      <c r="B629" s="165">
        <v>8821</v>
      </c>
      <c r="C629" s="162">
        <f t="shared" si="36"/>
        <v>22</v>
      </c>
      <c r="D629" s="201">
        <f t="shared" si="37"/>
        <v>43344</v>
      </c>
      <c r="E629" s="162">
        <f t="shared" si="38"/>
        <v>2018</v>
      </c>
      <c r="F629" s="199">
        <f t="shared" si="39"/>
        <v>7</v>
      </c>
      <c r="I629" s="200"/>
    </row>
    <row r="630" spans="1:9" x14ac:dyDescent="0.25">
      <c r="A630" s="197">
        <v>43366</v>
      </c>
      <c r="B630" s="165">
        <v>19909</v>
      </c>
      <c r="C630" s="162">
        <f t="shared" si="36"/>
        <v>23</v>
      </c>
      <c r="D630" s="201">
        <f t="shared" si="37"/>
        <v>43344</v>
      </c>
      <c r="E630" s="162">
        <f t="shared" si="38"/>
        <v>2018</v>
      </c>
      <c r="F630" s="199">
        <f t="shared" si="39"/>
        <v>1</v>
      </c>
      <c r="I630" s="200"/>
    </row>
    <row r="631" spans="1:9" x14ac:dyDescent="0.25">
      <c r="A631" s="197">
        <v>43367</v>
      </c>
      <c r="B631" s="165">
        <v>8003</v>
      </c>
      <c r="C631" s="162">
        <f t="shared" si="36"/>
        <v>24</v>
      </c>
      <c r="D631" s="201">
        <f t="shared" si="37"/>
        <v>43344</v>
      </c>
      <c r="E631" s="162">
        <f t="shared" si="38"/>
        <v>2018</v>
      </c>
      <c r="F631" s="199">
        <f t="shared" si="39"/>
        <v>2</v>
      </c>
      <c r="I631" s="200"/>
    </row>
    <row r="632" spans="1:9" x14ac:dyDescent="0.25">
      <c r="A632" s="197">
        <v>43368</v>
      </c>
      <c r="B632" s="165">
        <v>21246</v>
      </c>
      <c r="C632" s="162">
        <f t="shared" si="36"/>
        <v>25</v>
      </c>
      <c r="D632" s="201">
        <f t="shared" si="37"/>
        <v>43344</v>
      </c>
      <c r="E632" s="162">
        <f t="shared" si="38"/>
        <v>2018</v>
      </c>
      <c r="F632" s="199">
        <f t="shared" si="39"/>
        <v>3</v>
      </c>
      <c r="I632" s="200"/>
    </row>
    <row r="633" spans="1:9" x14ac:dyDescent="0.25">
      <c r="A633" s="197">
        <v>43369</v>
      </c>
      <c r="B633" s="165">
        <v>36706</v>
      </c>
      <c r="C633" s="162">
        <f t="shared" si="36"/>
        <v>26</v>
      </c>
      <c r="D633" s="201">
        <f t="shared" si="37"/>
        <v>43344</v>
      </c>
      <c r="E633" s="162">
        <f t="shared" si="38"/>
        <v>2018</v>
      </c>
      <c r="F633" s="199">
        <f t="shared" si="39"/>
        <v>4</v>
      </c>
      <c r="I633" s="200"/>
    </row>
    <row r="634" spans="1:9" x14ac:dyDescent="0.25">
      <c r="A634" s="197">
        <v>43370</v>
      </c>
      <c r="B634" s="165">
        <v>33553</v>
      </c>
      <c r="C634" s="162">
        <f t="shared" si="36"/>
        <v>27</v>
      </c>
      <c r="D634" s="201">
        <f t="shared" si="37"/>
        <v>43344</v>
      </c>
      <c r="E634" s="162">
        <f t="shared" si="38"/>
        <v>2018</v>
      </c>
      <c r="F634" s="199">
        <f t="shared" si="39"/>
        <v>5</v>
      </c>
      <c r="I634" s="200"/>
    </row>
    <row r="635" spans="1:9" x14ac:dyDescent="0.25">
      <c r="A635" s="197">
        <v>43371</v>
      </c>
      <c r="B635" s="165">
        <v>20670</v>
      </c>
      <c r="C635" s="162">
        <f t="shared" si="36"/>
        <v>28</v>
      </c>
      <c r="D635" s="201">
        <f t="shared" si="37"/>
        <v>43344</v>
      </c>
      <c r="E635" s="162">
        <f t="shared" si="38"/>
        <v>2018</v>
      </c>
      <c r="F635" s="199">
        <f t="shared" si="39"/>
        <v>6</v>
      </c>
      <c r="I635" s="200"/>
    </row>
    <row r="636" spans="1:9" x14ac:dyDescent="0.25">
      <c r="A636" s="197">
        <v>43372</v>
      </c>
      <c r="B636" s="165">
        <v>12111</v>
      </c>
      <c r="C636" s="162">
        <f t="shared" si="36"/>
        <v>29</v>
      </c>
      <c r="D636" s="201">
        <f t="shared" si="37"/>
        <v>43344</v>
      </c>
      <c r="E636" s="162">
        <f t="shared" si="38"/>
        <v>2018</v>
      </c>
      <c r="F636" s="199">
        <f t="shared" si="39"/>
        <v>7</v>
      </c>
      <c r="I636" s="200"/>
    </row>
    <row r="637" spans="1:9" x14ac:dyDescent="0.25">
      <c r="A637" s="197">
        <v>43373</v>
      </c>
      <c r="B637" s="165">
        <v>14000</v>
      </c>
      <c r="C637" s="162">
        <f t="shared" si="36"/>
        <v>30</v>
      </c>
      <c r="D637" s="201">
        <f t="shared" si="37"/>
        <v>43344</v>
      </c>
      <c r="E637" s="162">
        <f t="shared" si="38"/>
        <v>2018</v>
      </c>
      <c r="F637" s="199">
        <f t="shared" si="39"/>
        <v>1</v>
      </c>
      <c r="I637" s="200"/>
    </row>
    <row r="638" spans="1:9" x14ac:dyDescent="0.25">
      <c r="A638" s="197">
        <v>43374</v>
      </c>
      <c r="B638" s="165">
        <v>24619</v>
      </c>
      <c r="C638" s="162">
        <f t="shared" si="36"/>
        <v>1</v>
      </c>
      <c r="D638" s="201">
        <f t="shared" si="37"/>
        <v>43374</v>
      </c>
      <c r="E638" s="162">
        <f t="shared" si="38"/>
        <v>2018</v>
      </c>
      <c r="F638" s="199">
        <f t="shared" si="39"/>
        <v>2</v>
      </c>
      <c r="I638" s="200"/>
    </row>
    <row r="639" spans="1:9" x14ac:dyDescent="0.25">
      <c r="A639" s="197">
        <v>43375</v>
      </c>
      <c r="B639" s="165">
        <v>16932</v>
      </c>
      <c r="C639" s="162">
        <f t="shared" si="36"/>
        <v>2</v>
      </c>
      <c r="D639" s="201">
        <f t="shared" si="37"/>
        <v>43374</v>
      </c>
      <c r="E639" s="162">
        <f t="shared" si="38"/>
        <v>2018</v>
      </c>
      <c r="F639" s="199">
        <f t="shared" si="39"/>
        <v>3</v>
      </c>
      <c r="I639" s="200"/>
    </row>
    <row r="640" spans="1:9" x14ac:dyDescent="0.25">
      <c r="A640" s="197">
        <v>43376</v>
      </c>
      <c r="B640" s="165">
        <v>8826</v>
      </c>
      <c r="C640" s="162">
        <f t="shared" si="36"/>
        <v>3</v>
      </c>
      <c r="D640" s="201">
        <f t="shared" si="37"/>
        <v>43374</v>
      </c>
      <c r="E640" s="162">
        <f t="shared" si="38"/>
        <v>2018</v>
      </c>
      <c r="F640" s="199">
        <f t="shared" si="39"/>
        <v>4</v>
      </c>
      <c r="I640" s="200"/>
    </row>
    <row r="641" spans="1:9" x14ac:dyDescent="0.25">
      <c r="A641" s="197">
        <v>43377</v>
      </c>
      <c r="B641" s="165">
        <v>1317</v>
      </c>
      <c r="C641" s="162">
        <f t="shared" si="36"/>
        <v>4</v>
      </c>
      <c r="D641" s="201">
        <f t="shared" si="37"/>
        <v>43374</v>
      </c>
      <c r="E641" s="162">
        <f t="shared" si="38"/>
        <v>2018</v>
      </c>
      <c r="F641" s="199">
        <f t="shared" si="39"/>
        <v>5</v>
      </c>
      <c r="I641" s="200"/>
    </row>
    <row r="642" spans="1:9" x14ac:dyDescent="0.25">
      <c r="A642" s="197">
        <v>43378</v>
      </c>
      <c r="B642" s="165">
        <v>37553</v>
      </c>
      <c r="C642" s="162">
        <f t="shared" si="36"/>
        <v>5</v>
      </c>
      <c r="D642" s="201">
        <f t="shared" si="37"/>
        <v>43374</v>
      </c>
      <c r="E642" s="162">
        <f t="shared" si="38"/>
        <v>2018</v>
      </c>
      <c r="F642" s="199">
        <f t="shared" si="39"/>
        <v>6</v>
      </c>
      <c r="I642" s="200"/>
    </row>
    <row r="643" spans="1:9" x14ac:dyDescent="0.25">
      <c r="A643" s="197">
        <v>43379</v>
      </c>
      <c r="B643" s="165">
        <v>31108</v>
      </c>
      <c r="C643" s="162">
        <f t="shared" ref="C643:C706" si="40">DAY(A643)</f>
        <v>6</v>
      </c>
      <c r="D643" s="201">
        <f t="shared" ref="D643:D706" si="41">DATE(YEAR(A643),MONTH(A643),1)</f>
        <v>43374</v>
      </c>
      <c r="E643" s="162">
        <f t="shared" ref="E643:E706" si="42">YEAR(A643)</f>
        <v>2018</v>
      </c>
      <c r="F643" s="199">
        <f t="shared" ref="F643:F706" si="43">WEEKDAY(A643)</f>
        <v>7</v>
      </c>
      <c r="I643" s="200"/>
    </row>
    <row r="644" spans="1:9" x14ac:dyDescent="0.25">
      <c r="A644" s="197">
        <v>43380</v>
      </c>
      <c r="B644" s="165">
        <v>39476</v>
      </c>
      <c r="C644" s="162">
        <f t="shared" si="40"/>
        <v>7</v>
      </c>
      <c r="D644" s="201">
        <f t="shared" si="41"/>
        <v>43374</v>
      </c>
      <c r="E644" s="162">
        <f t="shared" si="42"/>
        <v>2018</v>
      </c>
      <c r="F644" s="199">
        <f t="shared" si="43"/>
        <v>1</v>
      </c>
      <c r="I644" s="200"/>
    </row>
    <row r="645" spans="1:9" x14ac:dyDescent="0.25">
      <c r="A645" s="197">
        <v>43381</v>
      </c>
      <c r="B645" s="165">
        <v>35427</v>
      </c>
      <c r="C645" s="162">
        <f t="shared" si="40"/>
        <v>8</v>
      </c>
      <c r="D645" s="201">
        <f t="shared" si="41"/>
        <v>43374</v>
      </c>
      <c r="E645" s="162">
        <f t="shared" si="42"/>
        <v>2018</v>
      </c>
      <c r="F645" s="199">
        <f t="shared" si="43"/>
        <v>2</v>
      </c>
      <c r="I645" s="200"/>
    </row>
    <row r="646" spans="1:9" x14ac:dyDescent="0.25">
      <c r="A646" s="197">
        <v>43382</v>
      </c>
      <c r="B646" s="165">
        <v>29728</v>
      </c>
      <c r="C646" s="162">
        <f t="shared" si="40"/>
        <v>9</v>
      </c>
      <c r="D646" s="201">
        <f t="shared" si="41"/>
        <v>43374</v>
      </c>
      <c r="E646" s="162">
        <f t="shared" si="42"/>
        <v>2018</v>
      </c>
      <c r="F646" s="199">
        <f t="shared" si="43"/>
        <v>3</v>
      </c>
      <c r="I646" s="200"/>
    </row>
    <row r="647" spans="1:9" x14ac:dyDescent="0.25">
      <c r="A647" s="197">
        <v>43383</v>
      </c>
      <c r="B647" s="165">
        <v>1449</v>
      </c>
      <c r="C647" s="162">
        <f t="shared" si="40"/>
        <v>10</v>
      </c>
      <c r="D647" s="201">
        <f t="shared" si="41"/>
        <v>43374</v>
      </c>
      <c r="E647" s="162">
        <f t="shared" si="42"/>
        <v>2018</v>
      </c>
      <c r="F647" s="199">
        <f t="shared" si="43"/>
        <v>4</v>
      </c>
      <c r="I647" s="200"/>
    </row>
    <row r="648" spans="1:9" x14ac:dyDescent="0.25">
      <c r="A648" s="197">
        <v>43384</v>
      </c>
      <c r="B648" s="165">
        <v>16867</v>
      </c>
      <c r="C648" s="162">
        <f t="shared" si="40"/>
        <v>11</v>
      </c>
      <c r="D648" s="201">
        <f t="shared" si="41"/>
        <v>43374</v>
      </c>
      <c r="E648" s="162">
        <f t="shared" si="42"/>
        <v>2018</v>
      </c>
      <c r="F648" s="199">
        <f t="shared" si="43"/>
        <v>5</v>
      </c>
      <c r="I648" s="200"/>
    </row>
    <row r="649" spans="1:9" x14ac:dyDescent="0.25">
      <c r="A649" s="197">
        <v>43385</v>
      </c>
      <c r="B649" s="165">
        <v>30519</v>
      </c>
      <c r="C649" s="162">
        <f t="shared" si="40"/>
        <v>12</v>
      </c>
      <c r="D649" s="201">
        <f t="shared" si="41"/>
        <v>43374</v>
      </c>
      <c r="E649" s="162">
        <f t="shared" si="42"/>
        <v>2018</v>
      </c>
      <c r="F649" s="199">
        <f t="shared" si="43"/>
        <v>6</v>
      </c>
      <c r="I649" s="200"/>
    </row>
    <row r="650" spans="1:9" x14ac:dyDescent="0.25">
      <c r="A650" s="197">
        <v>43386</v>
      </c>
      <c r="B650" s="165">
        <v>32291</v>
      </c>
      <c r="C650" s="162">
        <f t="shared" si="40"/>
        <v>13</v>
      </c>
      <c r="D650" s="201">
        <f t="shared" si="41"/>
        <v>43374</v>
      </c>
      <c r="E650" s="162">
        <f t="shared" si="42"/>
        <v>2018</v>
      </c>
      <c r="F650" s="199">
        <f t="shared" si="43"/>
        <v>7</v>
      </c>
      <c r="I650" s="200"/>
    </row>
    <row r="651" spans="1:9" x14ac:dyDescent="0.25">
      <c r="A651" s="197">
        <v>43387</v>
      </c>
      <c r="B651" s="165">
        <v>9340</v>
      </c>
      <c r="C651" s="162">
        <f t="shared" si="40"/>
        <v>14</v>
      </c>
      <c r="D651" s="201">
        <f t="shared" si="41"/>
        <v>43374</v>
      </c>
      <c r="E651" s="162">
        <f t="shared" si="42"/>
        <v>2018</v>
      </c>
      <c r="F651" s="199">
        <f t="shared" si="43"/>
        <v>1</v>
      </c>
      <c r="I651" s="200"/>
    </row>
    <row r="652" spans="1:9" x14ac:dyDescent="0.25">
      <c r="A652" s="197">
        <v>43388</v>
      </c>
      <c r="B652" s="165">
        <v>24969</v>
      </c>
      <c r="C652" s="162">
        <f t="shared" si="40"/>
        <v>15</v>
      </c>
      <c r="D652" s="201">
        <f t="shared" si="41"/>
        <v>43374</v>
      </c>
      <c r="E652" s="162">
        <f t="shared" si="42"/>
        <v>2018</v>
      </c>
      <c r="F652" s="199">
        <f t="shared" si="43"/>
        <v>2</v>
      </c>
      <c r="I652" s="200"/>
    </row>
    <row r="653" spans="1:9" x14ac:dyDescent="0.25">
      <c r="A653" s="197">
        <v>43389</v>
      </c>
      <c r="B653" s="165">
        <v>2256</v>
      </c>
      <c r="C653" s="162">
        <f t="shared" si="40"/>
        <v>16</v>
      </c>
      <c r="D653" s="201">
        <f t="shared" si="41"/>
        <v>43374</v>
      </c>
      <c r="E653" s="162">
        <f t="shared" si="42"/>
        <v>2018</v>
      </c>
      <c r="F653" s="199">
        <f t="shared" si="43"/>
        <v>3</v>
      </c>
      <c r="I653" s="200"/>
    </row>
    <row r="654" spans="1:9" x14ac:dyDescent="0.25">
      <c r="A654" s="197">
        <v>43390</v>
      </c>
      <c r="B654" s="165">
        <v>1409</v>
      </c>
      <c r="C654" s="162">
        <f t="shared" si="40"/>
        <v>17</v>
      </c>
      <c r="D654" s="201">
        <f t="shared" si="41"/>
        <v>43374</v>
      </c>
      <c r="E654" s="162">
        <f t="shared" si="42"/>
        <v>2018</v>
      </c>
      <c r="F654" s="199">
        <f t="shared" si="43"/>
        <v>4</v>
      </c>
      <c r="I654" s="200"/>
    </row>
    <row r="655" spans="1:9" x14ac:dyDescent="0.25">
      <c r="A655" s="197">
        <v>43391</v>
      </c>
      <c r="B655" s="165">
        <v>26068</v>
      </c>
      <c r="C655" s="162">
        <f t="shared" si="40"/>
        <v>18</v>
      </c>
      <c r="D655" s="201">
        <f t="shared" si="41"/>
        <v>43374</v>
      </c>
      <c r="E655" s="162">
        <f t="shared" si="42"/>
        <v>2018</v>
      </c>
      <c r="F655" s="199">
        <f t="shared" si="43"/>
        <v>5</v>
      </c>
      <c r="I655" s="200"/>
    </row>
    <row r="656" spans="1:9" x14ac:dyDescent="0.25">
      <c r="A656" s="197">
        <v>43392</v>
      </c>
      <c r="B656" s="165">
        <v>6223</v>
      </c>
      <c r="C656" s="162">
        <f t="shared" si="40"/>
        <v>19</v>
      </c>
      <c r="D656" s="201">
        <f t="shared" si="41"/>
        <v>43374</v>
      </c>
      <c r="E656" s="162">
        <f t="shared" si="42"/>
        <v>2018</v>
      </c>
      <c r="F656" s="199">
        <f t="shared" si="43"/>
        <v>6</v>
      </c>
      <c r="I656" s="200"/>
    </row>
    <row r="657" spans="1:9" x14ac:dyDescent="0.25">
      <c r="A657" s="197">
        <v>43393</v>
      </c>
      <c r="B657" s="165">
        <v>6634</v>
      </c>
      <c r="C657" s="162">
        <f t="shared" si="40"/>
        <v>20</v>
      </c>
      <c r="D657" s="201">
        <f t="shared" si="41"/>
        <v>43374</v>
      </c>
      <c r="E657" s="162">
        <f t="shared" si="42"/>
        <v>2018</v>
      </c>
      <c r="F657" s="199">
        <f t="shared" si="43"/>
        <v>7</v>
      </c>
      <c r="I657" s="200"/>
    </row>
    <row r="658" spans="1:9" x14ac:dyDescent="0.25">
      <c r="A658" s="197">
        <v>43394</v>
      </c>
      <c r="B658" s="165">
        <v>20950</v>
      </c>
      <c r="C658" s="162">
        <f t="shared" si="40"/>
        <v>21</v>
      </c>
      <c r="D658" s="201">
        <f t="shared" si="41"/>
        <v>43374</v>
      </c>
      <c r="E658" s="162">
        <f t="shared" si="42"/>
        <v>2018</v>
      </c>
      <c r="F658" s="199">
        <f t="shared" si="43"/>
        <v>1</v>
      </c>
      <c r="I658" s="200"/>
    </row>
    <row r="659" spans="1:9" x14ac:dyDescent="0.25">
      <c r="A659" s="197">
        <v>43395</v>
      </c>
      <c r="B659" s="165">
        <v>33159</v>
      </c>
      <c r="C659" s="162">
        <f t="shared" si="40"/>
        <v>22</v>
      </c>
      <c r="D659" s="201">
        <f t="shared" si="41"/>
        <v>43374</v>
      </c>
      <c r="E659" s="162">
        <f t="shared" si="42"/>
        <v>2018</v>
      </c>
      <c r="F659" s="199">
        <f t="shared" si="43"/>
        <v>2</v>
      </c>
      <c r="I659" s="200"/>
    </row>
    <row r="660" spans="1:9" x14ac:dyDescent="0.25">
      <c r="A660" s="197">
        <v>43396</v>
      </c>
      <c r="B660" s="165">
        <v>22461</v>
      </c>
      <c r="C660" s="162">
        <f t="shared" si="40"/>
        <v>23</v>
      </c>
      <c r="D660" s="201">
        <f t="shared" si="41"/>
        <v>43374</v>
      </c>
      <c r="E660" s="162">
        <f t="shared" si="42"/>
        <v>2018</v>
      </c>
      <c r="F660" s="199">
        <f t="shared" si="43"/>
        <v>3</v>
      </c>
      <c r="I660" s="200"/>
    </row>
    <row r="661" spans="1:9" x14ac:dyDescent="0.25">
      <c r="A661" s="197">
        <v>43397</v>
      </c>
      <c r="B661" s="165">
        <v>13873</v>
      </c>
      <c r="C661" s="162">
        <f t="shared" si="40"/>
        <v>24</v>
      </c>
      <c r="D661" s="201">
        <f t="shared" si="41"/>
        <v>43374</v>
      </c>
      <c r="E661" s="162">
        <f t="shared" si="42"/>
        <v>2018</v>
      </c>
      <c r="F661" s="199">
        <f t="shared" si="43"/>
        <v>4</v>
      </c>
      <c r="I661" s="200"/>
    </row>
    <row r="662" spans="1:9" x14ac:dyDescent="0.25">
      <c r="A662" s="197">
        <v>43398</v>
      </c>
      <c r="B662" s="165">
        <v>23216</v>
      </c>
      <c r="C662" s="162">
        <f t="shared" si="40"/>
        <v>25</v>
      </c>
      <c r="D662" s="201">
        <f t="shared" si="41"/>
        <v>43374</v>
      </c>
      <c r="E662" s="162">
        <f t="shared" si="42"/>
        <v>2018</v>
      </c>
      <c r="F662" s="199">
        <f t="shared" si="43"/>
        <v>5</v>
      </c>
      <c r="I662" s="200"/>
    </row>
    <row r="663" spans="1:9" x14ac:dyDescent="0.25">
      <c r="A663" s="197">
        <v>43399</v>
      </c>
      <c r="B663" s="165">
        <v>27354</v>
      </c>
      <c r="C663" s="162">
        <f t="shared" si="40"/>
        <v>26</v>
      </c>
      <c r="D663" s="201">
        <f t="shared" si="41"/>
        <v>43374</v>
      </c>
      <c r="E663" s="162">
        <f t="shared" si="42"/>
        <v>2018</v>
      </c>
      <c r="F663" s="199">
        <f t="shared" si="43"/>
        <v>6</v>
      </c>
      <c r="I663" s="200"/>
    </row>
    <row r="664" spans="1:9" x14ac:dyDescent="0.25">
      <c r="A664" s="197">
        <v>43400</v>
      </c>
      <c r="B664" s="165">
        <v>2105</v>
      </c>
      <c r="C664" s="162">
        <f t="shared" si="40"/>
        <v>27</v>
      </c>
      <c r="D664" s="201">
        <f t="shared" si="41"/>
        <v>43374</v>
      </c>
      <c r="E664" s="162">
        <f t="shared" si="42"/>
        <v>2018</v>
      </c>
      <c r="F664" s="199">
        <f t="shared" si="43"/>
        <v>7</v>
      </c>
      <c r="I664" s="200"/>
    </row>
    <row r="665" spans="1:9" x14ac:dyDescent="0.25">
      <c r="A665" s="197">
        <v>43401</v>
      </c>
      <c r="B665" s="165">
        <v>10598</v>
      </c>
      <c r="C665" s="162">
        <f t="shared" si="40"/>
        <v>28</v>
      </c>
      <c r="D665" s="201">
        <f t="shared" si="41"/>
        <v>43374</v>
      </c>
      <c r="E665" s="162">
        <f t="shared" si="42"/>
        <v>2018</v>
      </c>
      <c r="F665" s="199">
        <f t="shared" si="43"/>
        <v>1</v>
      </c>
      <c r="I665" s="200"/>
    </row>
    <row r="666" spans="1:9" x14ac:dyDescent="0.25">
      <c r="A666" s="197">
        <v>43402</v>
      </c>
      <c r="B666" s="165">
        <v>36577</v>
      </c>
      <c r="C666" s="162">
        <f t="shared" si="40"/>
        <v>29</v>
      </c>
      <c r="D666" s="201">
        <f t="shared" si="41"/>
        <v>43374</v>
      </c>
      <c r="E666" s="162">
        <f t="shared" si="42"/>
        <v>2018</v>
      </c>
      <c r="F666" s="199">
        <f t="shared" si="43"/>
        <v>2</v>
      </c>
      <c r="I666" s="200"/>
    </row>
    <row r="667" spans="1:9" x14ac:dyDescent="0.25">
      <c r="A667" s="197">
        <v>43403</v>
      </c>
      <c r="B667" s="165">
        <v>33118</v>
      </c>
      <c r="C667" s="162">
        <f t="shared" si="40"/>
        <v>30</v>
      </c>
      <c r="D667" s="201">
        <f t="shared" si="41"/>
        <v>43374</v>
      </c>
      <c r="E667" s="162">
        <f t="shared" si="42"/>
        <v>2018</v>
      </c>
      <c r="F667" s="199">
        <f t="shared" si="43"/>
        <v>3</v>
      </c>
      <c r="I667" s="200"/>
    </row>
    <row r="668" spans="1:9" x14ac:dyDescent="0.25">
      <c r="A668" s="197">
        <v>43404</v>
      </c>
      <c r="B668" s="165">
        <v>3957</v>
      </c>
      <c r="C668" s="162">
        <f t="shared" si="40"/>
        <v>31</v>
      </c>
      <c r="D668" s="201">
        <f t="shared" si="41"/>
        <v>43374</v>
      </c>
      <c r="E668" s="162">
        <f t="shared" si="42"/>
        <v>2018</v>
      </c>
      <c r="F668" s="199">
        <f t="shared" si="43"/>
        <v>4</v>
      </c>
      <c r="I668" s="200"/>
    </row>
    <row r="669" spans="1:9" x14ac:dyDescent="0.25">
      <c r="A669" s="197">
        <v>43405</v>
      </c>
      <c r="B669" s="165">
        <v>26006</v>
      </c>
      <c r="C669" s="162">
        <f t="shared" si="40"/>
        <v>1</v>
      </c>
      <c r="D669" s="201">
        <f t="shared" si="41"/>
        <v>43405</v>
      </c>
      <c r="E669" s="162">
        <f t="shared" si="42"/>
        <v>2018</v>
      </c>
      <c r="F669" s="199">
        <f t="shared" si="43"/>
        <v>5</v>
      </c>
      <c r="I669" s="200"/>
    </row>
    <row r="670" spans="1:9" x14ac:dyDescent="0.25">
      <c r="A670" s="197">
        <v>43406</v>
      </c>
      <c r="B670" s="165">
        <v>9085</v>
      </c>
      <c r="C670" s="162">
        <f t="shared" si="40"/>
        <v>2</v>
      </c>
      <c r="D670" s="201">
        <f t="shared" si="41"/>
        <v>43405</v>
      </c>
      <c r="E670" s="162">
        <f t="shared" si="42"/>
        <v>2018</v>
      </c>
      <c r="F670" s="199">
        <f t="shared" si="43"/>
        <v>6</v>
      </c>
      <c r="I670" s="200"/>
    </row>
    <row r="671" spans="1:9" x14ac:dyDescent="0.25">
      <c r="A671" s="197">
        <v>43407</v>
      </c>
      <c r="B671" s="165">
        <v>9576</v>
      </c>
      <c r="C671" s="162">
        <f t="shared" si="40"/>
        <v>3</v>
      </c>
      <c r="D671" s="201">
        <f t="shared" si="41"/>
        <v>43405</v>
      </c>
      <c r="E671" s="162">
        <f t="shared" si="42"/>
        <v>2018</v>
      </c>
      <c r="F671" s="199">
        <f t="shared" si="43"/>
        <v>7</v>
      </c>
      <c r="I671" s="200"/>
    </row>
    <row r="672" spans="1:9" x14ac:dyDescent="0.25">
      <c r="A672" s="197">
        <v>43408</v>
      </c>
      <c r="B672" s="165">
        <v>31377</v>
      </c>
      <c r="C672" s="162">
        <f t="shared" si="40"/>
        <v>4</v>
      </c>
      <c r="D672" s="201">
        <f t="shared" si="41"/>
        <v>43405</v>
      </c>
      <c r="E672" s="162">
        <f t="shared" si="42"/>
        <v>2018</v>
      </c>
      <c r="F672" s="199">
        <f t="shared" si="43"/>
        <v>1</v>
      </c>
      <c r="I672" s="200"/>
    </row>
    <row r="673" spans="1:9" x14ac:dyDescent="0.25">
      <c r="A673" s="197">
        <v>43409</v>
      </c>
      <c r="B673" s="165">
        <v>16932</v>
      </c>
      <c r="C673" s="162">
        <f t="shared" si="40"/>
        <v>5</v>
      </c>
      <c r="D673" s="201">
        <f t="shared" si="41"/>
        <v>43405</v>
      </c>
      <c r="E673" s="162">
        <f t="shared" si="42"/>
        <v>2018</v>
      </c>
      <c r="F673" s="199">
        <f t="shared" si="43"/>
        <v>2</v>
      </c>
      <c r="I673" s="200"/>
    </row>
    <row r="674" spans="1:9" x14ac:dyDescent="0.25">
      <c r="A674" s="197">
        <v>43410</v>
      </c>
      <c r="B674" s="165">
        <v>11546</v>
      </c>
      <c r="C674" s="162">
        <f t="shared" si="40"/>
        <v>6</v>
      </c>
      <c r="D674" s="201">
        <f t="shared" si="41"/>
        <v>43405</v>
      </c>
      <c r="E674" s="162">
        <f t="shared" si="42"/>
        <v>2018</v>
      </c>
      <c r="F674" s="199">
        <f t="shared" si="43"/>
        <v>3</v>
      </c>
      <c r="I674" s="200"/>
    </row>
    <row r="675" spans="1:9" x14ac:dyDescent="0.25">
      <c r="A675" s="197">
        <v>43411</v>
      </c>
      <c r="B675" s="165">
        <v>17980</v>
      </c>
      <c r="C675" s="162">
        <f t="shared" si="40"/>
        <v>7</v>
      </c>
      <c r="D675" s="201">
        <f t="shared" si="41"/>
        <v>43405</v>
      </c>
      <c r="E675" s="162">
        <f t="shared" si="42"/>
        <v>2018</v>
      </c>
      <c r="F675" s="199">
        <f t="shared" si="43"/>
        <v>4</v>
      </c>
      <c r="I675" s="200"/>
    </row>
    <row r="676" spans="1:9" x14ac:dyDescent="0.25">
      <c r="A676" s="197">
        <v>43412</v>
      </c>
      <c r="B676" s="165">
        <v>29355</v>
      </c>
      <c r="C676" s="162">
        <f t="shared" si="40"/>
        <v>8</v>
      </c>
      <c r="D676" s="201">
        <f t="shared" si="41"/>
        <v>43405</v>
      </c>
      <c r="E676" s="162">
        <f t="shared" si="42"/>
        <v>2018</v>
      </c>
      <c r="F676" s="199">
        <f t="shared" si="43"/>
        <v>5</v>
      </c>
      <c r="I676" s="200"/>
    </row>
    <row r="677" spans="1:9" x14ac:dyDescent="0.25">
      <c r="A677" s="197">
        <v>43413</v>
      </c>
      <c r="B677" s="165">
        <v>29358</v>
      </c>
      <c r="C677" s="162">
        <f t="shared" si="40"/>
        <v>9</v>
      </c>
      <c r="D677" s="201">
        <f t="shared" si="41"/>
        <v>43405</v>
      </c>
      <c r="E677" s="162">
        <f t="shared" si="42"/>
        <v>2018</v>
      </c>
      <c r="F677" s="199">
        <f t="shared" si="43"/>
        <v>6</v>
      </c>
      <c r="I677" s="200"/>
    </row>
    <row r="678" spans="1:9" x14ac:dyDescent="0.25">
      <c r="A678" s="197">
        <v>43414</v>
      </c>
      <c r="B678" s="165">
        <v>6046</v>
      </c>
      <c r="C678" s="162">
        <f t="shared" si="40"/>
        <v>10</v>
      </c>
      <c r="D678" s="201">
        <f t="shared" si="41"/>
        <v>43405</v>
      </c>
      <c r="E678" s="162">
        <f t="shared" si="42"/>
        <v>2018</v>
      </c>
      <c r="F678" s="199">
        <f t="shared" si="43"/>
        <v>7</v>
      </c>
      <c r="I678" s="200"/>
    </row>
    <row r="679" spans="1:9" x14ac:dyDescent="0.25">
      <c r="A679" s="197">
        <v>43415</v>
      </c>
      <c r="B679" s="165">
        <v>35971</v>
      </c>
      <c r="C679" s="162">
        <f t="shared" si="40"/>
        <v>11</v>
      </c>
      <c r="D679" s="201">
        <f t="shared" si="41"/>
        <v>43405</v>
      </c>
      <c r="E679" s="162">
        <f t="shared" si="42"/>
        <v>2018</v>
      </c>
      <c r="F679" s="199">
        <f t="shared" si="43"/>
        <v>1</v>
      </c>
      <c r="I679" s="200"/>
    </row>
    <row r="680" spans="1:9" x14ac:dyDescent="0.25">
      <c r="A680" s="197">
        <v>43416</v>
      </c>
      <c r="B680" s="165">
        <v>26677</v>
      </c>
      <c r="C680" s="162">
        <f t="shared" si="40"/>
        <v>12</v>
      </c>
      <c r="D680" s="201">
        <f t="shared" si="41"/>
        <v>43405</v>
      </c>
      <c r="E680" s="162">
        <f t="shared" si="42"/>
        <v>2018</v>
      </c>
      <c r="F680" s="199">
        <f t="shared" si="43"/>
        <v>2</v>
      </c>
      <c r="I680" s="200"/>
    </row>
    <row r="681" spans="1:9" x14ac:dyDescent="0.25">
      <c r="A681" s="197">
        <v>43417</v>
      </c>
      <c r="B681" s="165">
        <v>25652</v>
      </c>
      <c r="C681" s="162">
        <f t="shared" si="40"/>
        <v>13</v>
      </c>
      <c r="D681" s="201">
        <f t="shared" si="41"/>
        <v>43405</v>
      </c>
      <c r="E681" s="162">
        <f t="shared" si="42"/>
        <v>2018</v>
      </c>
      <c r="F681" s="199">
        <f t="shared" si="43"/>
        <v>3</v>
      </c>
      <c r="I681" s="200"/>
    </row>
    <row r="682" spans="1:9" x14ac:dyDescent="0.25">
      <c r="A682" s="197">
        <v>43418</v>
      </c>
      <c r="B682" s="165">
        <v>13739</v>
      </c>
      <c r="C682" s="162">
        <f t="shared" si="40"/>
        <v>14</v>
      </c>
      <c r="D682" s="201">
        <f t="shared" si="41"/>
        <v>43405</v>
      </c>
      <c r="E682" s="162">
        <f t="shared" si="42"/>
        <v>2018</v>
      </c>
      <c r="F682" s="199">
        <f t="shared" si="43"/>
        <v>4</v>
      </c>
      <c r="I682" s="200"/>
    </row>
    <row r="683" spans="1:9" x14ac:dyDescent="0.25">
      <c r="A683" s="197">
        <v>43419</v>
      </c>
      <c r="B683" s="165">
        <v>6176</v>
      </c>
      <c r="C683" s="162">
        <f t="shared" si="40"/>
        <v>15</v>
      </c>
      <c r="D683" s="201">
        <f t="shared" si="41"/>
        <v>43405</v>
      </c>
      <c r="E683" s="162">
        <f t="shared" si="42"/>
        <v>2018</v>
      </c>
      <c r="F683" s="199">
        <f t="shared" si="43"/>
        <v>5</v>
      </c>
      <c r="I683" s="200"/>
    </row>
    <row r="684" spans="1:9" x14ac:dyDescent="0.25">
      <c r="A684" s="197">
        <v>43420</v>
      </c>
      <c r="B684" s="165">
        <v>39969</v>
      </c>
      <c r="C684" s="162">
        <f t="shared" si="40"/>
        <v>16</v>
      </c>
      <c r="D684" s="201">
        <f t="shared" si="41"/>
        <v>43405</v>
      </c>
      <c r="E684" s="162">
        <f t="shared" si="42"/>
        <v>2018</v>
      </c>
      <c r="F684" s="199">
        <f t="shared" si="43"/>
        <v>6</v>
      </c>
      <c r="I684" s="200"/>
    </row>
    <row r="685" spans="1:9" x14ac:dyDescent="0.25">
      <c r="A685" s="197">
        <v>43421</v>
      </c>
      <c r="B685" s="165">
        <v>13308</v>
      </c>
      <c r="C685" s="162">
        <f t="shared" si="40"/>
        <v>17</v>
      </c>
      <c r="D685" s="201">
        <f t="shared" si="41"/>
        <v>43405</v>
      </c>
      <c r="E685" s="162">
        <f t="shared" si="42"/>
        <v>2018</v>
      </c>
      <c r="F685" s="199">
        <f t="shared" si="43"/>
        <v>7</v>
      </c>
      <c r="I685" s="200"/>
    </row>
    <row r="686" spans="1:9" x14ac:dyDescent="0.25">
      <c r="A686" s="197">
        <v>43422</v>
      </c>
      <c r="B686" s="165">
        <v>11017</v>
      </c>
      <c r="C686" s="162">
        <f t="shared" si="40"/>
        <v>18</v>
      </c>
      <c r="D686" s="201">
        <f t="shared" si="41"/>
        <v>43405</v>
      </c>
      <c r="E686" s="162">
        <f t="shared" si="42"/>
        <v>2018</v>
      </c>
      <c r="F686" s="199">
        <f t="shared" si="43"/>
        <v>1</v>
      </c>
      <c r="I686" s="200"/>
    </row>
    <row r="687" spans="1:9" x14ac:dyDescent="0.25">
      <c r="A687" s="197">
        <v>43423</v>
      </c>
      <c r="B687" s="165">
        <v>27436</v>
      </c>
      <c r="C687" s="162">
        <f t="shared" si="40"/>
        <v>19</v>
      </c>
      <c r="D687" s="201">
        <f t="shared" si="41"/>
        <v>43405</v>
      </c>
      <c r="E687" s="162">
        <f t="shared" si="42"/>
        <v>2018</v>
      </c>
      <c r="F687" s="199">
        <f t="shared" si="43"/>
        <v>2</v>
      </c>
      <c r="I687" s="200"/>
    </row>
    <row r="688" spans="1:9" x14ac:dyDescent="0.25">
      <c r="A688" s="197">
        <v>43424</v>
      </c>
      <c r="B688" s="165">
        <v>6842</v>
      </c>
      <c r="C688" s="162">
        <f t="shared" si="40"/>
        <v>20</v>
      </c>
      <c r="D688" s="201">
        <f t="shared" si="41"/>
        <v>43405</v>
      </c>
      <c r="E688" s="162">
        <f t="shared" si="42"/>
        <v>2018</v>
      </c>
      <c r="F688" s="199">
        <f t="shared" si="43"/>
        <v>3</v>
      </c>
      <c r="I688" s="200"/>
    </row>
    <row r="689" spans="1:9" x14ac:dyDescent="0.25">
      <c r="A689" s="197">
        <v>43425</v>
      </c>
      <c r="B689" s="165">
        <v>32728</v>
      </c>
      <c r="C689" s="162">
        <f t="shared" si="40"/>
        <v>21</v>
      </c>
      <c r="D689" s="201">
        <f t="shared" si="41"/>
        <v>43405</v>
      </c>
      <c r="E689" s="162">
        <f t="shared" si="42"/>
        <v>2018</v>
      </c>
      <c r="F689" s="199">
        <f t="shared" si="43"/>
        <v>4</v>
      </c>
      <c r="I689" s="200"/>
    </row>
    <row r="690" spans="1:9" x14ac:dyDescent="0.25">
      <c r="A690" s="197">
        <v>43426</v>
      </c>
      <c r="B690" s="165">
        <v>8716</v>
      </c>
      <c r="C690" s="162">
        <f t="shared" si="40"/>
        <v>22</v>
      </c>
      <c r="D690" s="201">
        <f t="shared" si="41"/>
        <v>43405</v>
      </c>
      <c r="E690" s="162">
        <f t="shared" si="42"/>
        <v>2018</v>
      </c>
      <c r="F690" s="199">
        <f t="shared" si="43"/>
        <v>5</v>
      </c>
      <c r="I690" s="200"/>
    </row>
    <row r="691" spans="1:9" x14ac:dyDescent="0.25">
      <c r="A691" s="197">
        <v>43427</v>
      </c>
      <c r="B691" s="165">
        <v>13633</v>
      </c>
      <c r="C691" s="162">
        <f t="shared" si="40"/>
        <v>23</v>
      </c>
      <c r="D691" s="201">
        <f t="shared" si="41"/>
        <v>43405</v>
      </c>
      <c r="E691" s="162">
        <f t="shared" si="42"/>
        <v>2018</v>
      </c>
      <c r="F691" s="199">
        <f t="shared" si="43"/>
        <v>6</v>
      </c>
      <c r="I691" s="200"/>
    </row>
    <row r="692" spans="1:9" x14ac:dyDescent="0.25">
      <c r="A692" s="197">
        <v>43428</v>
      </c>
      <c r="B692" s="165">
        <v>6411</v>
      </c>
      <c r="C692" s="162">
        <f t="shared" si="40"/>
        <v>24</v>
      </c>
      <c r="D692" s="201">
        <f t="shared" si="41"/>
        <v>43405</v>
      </c>
      <c r="E692" s="162">
        <f t="shared" si="42"/>
        <v>2018</v>
      </c>
      <c r="F692" s="199">
        <f t="shared" si="43"/>
        <v>7</v>
      </c>
      <c r="I692" s="200"/>
    </row>
    <row r="693" spans="1:9" x14ac:dyDescent="0.25">
      <c r="A693" s="197">
        <v>43429</v>
      </c>
      <c r="B693" s="165">
        <v>24942</v>
      </c>
      <c r="C693" s="162">
        <f t="shared" si="40"/>
        <v>25</v>
      </c>
      <c r="D693" s="201">
        <f t="shared" si="41"/>
        <v>43405</v>
      </c>
      <c r="E693" s="162">
        <f t="shared" si="42"/>
        <v>2018</v>
      </c>
      <c r="F693" s="199">
        <f t="shared" si="43"/>
        <v>1</v>
      </c>
      <c r="I693" s="200"/>
    </row>
    <row r="694" spans="1:9" x14ac:dyDescent="0.25">
      <c r="A694" s="197">
        <v>43430</v>
      </c>
      <c r="B694" s="165">
        <v>31315</v>
      </c>
      <c r="C694" s="162">
        <f t="shared" si="40"/>
        <v>26</v>
      </c>
      <c r="D694" s="201">
        <f t="shared" si="41"/>
        <v>43405</v>
      </c>
      <c r="E694" s="162">
        <f t="shared" si="42"/>
        <v>2018</v>
      </c>
      <c r="F694" s="199">
        <f t="shared" si="43"/>
        <v>2</v>
      </c>
      <c r="I694" s="200"/>
    </row>
    <row r="695" spans="1:9" x14ac:dyDescent="0.25">
      <c r="A695" s="197">
        <v>43431</v>
      </c>
      <c r="B695" s="165">
        <v>6263</v>
      </c>
      <c r="C695" s="162">
        <f t="shared" si="40"/>
        <v>27</v>
      </c>
      <c r="D695" s="201">
        <f t="shared" si="41"/>
        <v>43405</v>
      </c>
      <c r="E695" s="162">
        <f t="shared" si="42"/>
        <v>2018</v>
      </c>
      <c r="F695" s="199">
        <f t="shared" si="43"/>
        <v>3</v>
      </c>
      <c r="I695" s="200"/>
    </row>
    <row r="696" spans="1:9" x14ac:dyDescent="0.25">
      <c r="A696" s="197">
        <v>43432</v>
      </c>
      <c r="B696" s="165">
        <v>25045</v>
      </c>
      <c r="C696" s="162">
        <f t="shared" si="40"/>
        <v>28</v>
      </c>
      <c r="D696" s="201">
        <f t="shared" si="41"/>
        <v>43405</v>
      </c>
      <c r="E696" s="162">
        <f t="shared" si="42"/>
        <v>2018</v>
      </c>
      <c r="F696" s="199">
        <f t="shared" si="43"/>
        <v>4</v>
      </c>
      <c r="I696" s="200"/>
    </row>
    <row r="697" spans="1:9" x14ac:dyDescent="0.25">
      <c r="A697" s="197">
        <v>43433</v>
      </c>
      <c r="B697" s="165">
        <v>18476</v>
      </c>
      <c r="C697" s="162">
        <f t="shared" si="40"/>
        <v>29</v>
      </c>
      <c r="D697" s="201">
        <f t="shared" si="41"/>
        <v>43405</v>
      </c>
      <c r="E697" s="162">
        <f t="shared" si="42"/>
        <v>2018</v>
      </c>
      <c r="F697" s="199">
        <f t="shared" si="43"/>
        <v>5</v>
      </c>
      <c r="I697" s="200"/>
    </row>
    <row r="698" spans="1:9" x14ac:dyDescent="0.25">
      <c r="A698" s="197">
        <v>43434</v>
      </c>
      <c r="B698" s="165">
        <v>31903</v>
      </c>
      <c r="C698" s="162">
        <f t="shared" si="40"/>
        <v>30</v>
      </c>
      <c r="D698" s="201">
        <f t="shared" si="41"/>
        <v>43405</v>
      </c>
      <c r="E698" s="162">
        <f t="shared" si="42"/>
        <v>2018</v>
      </c>
      <c r="F698" s="199">
        <f t="shared" si="43"/>
        <v>6</v>
      </c>
      <c r="I698" s="200"/>
    </row>
    <row r="699" spans="1:9" x14ac:dyDescent="0.25">
      <c r="A699" s="197">
        <v>43435</v>
      </c>
      <c r="B699" s="165">
        <v>36448</v>
      </c>
      <c r="C699" s="162">
        <f t="shared" si="40"/>
        <v>1</v>
      </c>
      <c r="D699" s="201">
        <f t="shared" si="41"/>
        <v>43435</v>
      </c>
      <c r="E699" s="162">
        <f t="shared" si="42"/>
        <v>2018</v>
      </c>
      <c r="F699" s="199">
        <f t="shared" si="43"/>
        <v>7</v>
      </c>
      <c r="I699" s="200"/>
    </row>
    <row r="700" spans="1:9" x14ac:dyDescent="0.25">
      <c r="A700" s="197">
        <v>43436</v>
      </c>
      <c r="B700" s="165">
        <v>9229</v>
      </c>
      <c r="C700" s="162">
        <f t="shared" si="40"/>
        <v>2</v>
      </c>
      <c r="D700" s="201">
        <f t="shared" si="41"/>
        <v>43435</v>
      </c>
      <c r="E700" s="162">
        <f t="shared" si="42"/>
        <v>2018</v>
      </c>
      <c r="F700" s="199">
        <f t="shared" si="43"/>
        <v>1</v>
      </c>
      <c r="I700" s="200"/>
    </row>
    <row r="701" spans="1:9" x14ac:dyDescent="0.25">
      <c r="A701" s="197">
        <v>43437</v>
      </c>
      <c r="B701" s="165">
        <v>28853</v>
      </c>
      <c r="C701" s="162">
        <f t="shared" si="40"/>
        <v>3</v>
      </c>
      <c r="D701" s="201">
        <f t="shared" si="41"/>
        <v>43435</v>
      </c>
      <c r="E701" s="162">
        <f t="shared" si="42"/>
        <v>2018</v>
      </c>
      <c r="F701" s="199">
        <f t="shared" si="43"/>
        <v>2</v>
      </c>
      <c r="I701" s="200"/>
    </row>
    <row r="702" spans="1:9" x14ac:dyDescent="0.25">
      <c r="A702" s="197">
        <v>43438</v>
      </c>
      <c r="B702" s="165">
        <v>9505</v>
      </c>
      <c r="C702" s="162">
        <f t="shared" si="40"/>
        <v>4</v>
      </c>
      <c r="D702" s="201">
        <f t="shared" si="41"/>
        <v>43435</v>
      </c>
      <c r="E702" s="162">
        <f t="shared" si="42"/>
        <v>2018</v>
      </c>
      <c r="F702" s="199">
        <f t="shared" si="43"/>
        <v>3</v>
      </c>
      <c r="I702" s="200"/>
    </row>
    <row r="703" spans="1:9" x14ac:dyDescent="0.25">
      <c r="A703" s="197">
        <v>43439</v>
      </c>
      <c r="B703" s="165">
        <v>24375</v>
      </c>
      <c r="C703" s="162">
        <f t="shared" si="40"/>
        <v>5</v>
      </c>
      <c r="D703" s="201">
        <f t="shared" si="41"/>
        <v>43435</v>
      </c>
      <c r="E703" s="162">
        <f t="shared" si="42"/>
        <v>2018</v>
      </c>
      <c r="F703" s="199">
        <f t="shared" si="43"/>
        <v>4</v>
      </c>
      <c r="I703" s="200"/>
    </row>
    <row r="704" spans="1:9" x14ac:dyDescent="0.25">
      <c r="A704" s="197">
        <v>43440</v>
      </c>
      <c r="B704" s="165">
        <v>32551</v>
      </c>
      <c r="C704" s="162">
        <f t="shared" si="40"/>
        <v>6</v>
      </c>
      <c r="D704" s="201">
        <f t="shared" si="41"/>
        <v>43435</v>
      </c>
      <c r="E704" s="162">
        <f t="shared" si="42"/>
        <v>2018</v>
      </c>
      <c r="F704" s="199">
        <f t="shared" si="43"/>
        <v>5</v>
      </c>
      <c r="I704" s="200"/>
    </row>
    <row r="705" spans="1:9" x14ac:dyDescent="0.25">
      <c r="A705" s="197">
        <v>43441</v>
      </c>
      <c r="B705" s="165">
        <v>12287</v>
      </c>
      <c r="C705" s="162">
        <f t="shared" si="40"/>
        <v>7</v>
      </c>
      <c r="D705" s="201">
        <f t="shared" si="41"/>
        <v>43435</v>
      </c>
      <c r="E705" s="162">
        <f t="shared" si="42"/>
        <v>2018</v>
      </c>
      <c r="F705" s="199">
        <f t="shared" si="43"/>
        <v>6</v>
      </c>
      <c r="I705" s="200"/>
    </row>
    <row r="706" spans="1:9" x14ac:dyDescent="0.25">
      <c r="A706" s="197">
        <v>43442</v>
      </c>
      <c r="B706" s="165">
        <v>3087</v>
      </c>
      <c r="C706" s="162">
        <f t="shared" si="40"/>
        <v>8</v>
      </c>
      <c r="D706" s="201">
        <f t="shared" si="41"/>
        <v>43435</v>
      </c>
      <c r="E706" s="162">
        <f t="shared" si="42"/>
        <v>2018</v>
      </c>
      <c r="F706" s="199">
        <f t="shared" si="43"/>
        <v>7</v>
      </c>
      <c r="I706" s="200"/>
    </row>
    <row r="707" spans="1:9" x14ac:dyDescent="0.25">
      <c r="A707" s="197">
        <v>43443</v>
      </c>
      <c r="B707" s="165">
        <v>11248</v>
      </c>
      <c r="C707" s="162">
        <f t="shared" ref="C707:C728" si="44">DAY(A707)</f>
        <v>9</v>
      </c>
      <c r="D707" s="201">
        <f t="shared" ref="D707:D728" si="45">DATE(YEAR(A707),MONTH(A707),1)</f>
        <v>43435</v>
      </c>
      <c r="E707" s="162">
        <f t="shared" ref="E707:E728" si="46">YEAR(A707)</f>
        <v>2018</v>
      </c>
      <c r="F707" s="199">
        <f t="shared" ref="F707:F728" si="47">WEEKDAY(A707)</f>
        <v>1</v>
      </c>
      <c r="I707" s="200"/>
    </row>
    <row r="708" spans="1:9" x14ac:dyDescent="0.25">
      <c r="A708" s="197">
        <v>43444</v>
      </c>
      <c r="B708" s="165">
        <v>9332</v>
      </c>
      <c r="C708" s="162">
        <f t="shared" si="44"/>
        <v>10</v>
      </c>
      <c r="D708" s="201">
        <f t="shared" si="45"/>
        <v>43435</v>
      </c>
      <c r="E708" s="162">
        <f t="shared" si="46"/>
        <v>2018</v>
      </c>
      <c r="F708" s="199">
        <f t="shared" si="47"/>
        <v>2</v>
      </c>
      <c r="I708" s="200"/>
    </row>
    <row r="709" spans="1:9" x14ac:dyDescent="0.25">
      <c r="A709" s="197">
        <v>43445</v>
      </c>
      <c r="B709" s="165">
        <v>12643</v>
      </c>
      <c r="C709" s="162">
        <f t="shared" si="44"/>
        <v>11</v>
      </c>
      <c r="D709" s="201">
        <f t="shared" si="45"/>
        <v>43435</v>
      </c>
      <c r="E709" s="162">
        <f t="shared" si="46"/>
        <v>2018</v>
      </c>
      <c r="F709" s="199">
        <f t="shared" si="47"/>
        <v>3</v>
      </c>
      <c r="I709" s="200"/>
    </row>
    <row r="710" spans="1:9" x14ac:dyDescent="0.25">
      <c r="A710" s="197">
        <v>43446</v>
      </c>
      <c r="B710" s="165">
        <v>17383</v>
      </c>
      <c r="C710" s="162">
        <f t="shared" si="44"/>
        <v>12</v>
      </c>
      <c r="D710" s="201">
        <f t="shared" si="45"/>
        <v>43435</v>
      </c>
      <c r="E710" s="162">
        <f t="shared" si="46"/>
        <v>2018</v>
      </c>
      <c r="F710" s="199">
        <f t="shared" si="47"/>
        <v>4</v>
      </c>
      <c r="I710" s="200"/>
    </row>
    <row r="711" spans="1:9" x14ac:dyDescent="0.25">
      <c r="A711" s="197">
        <v>43447</v>
      </c>
      <c r="B711" s="165">
        <v>17506</v>
      </c>
      <c r="C711" s="162">
        <f t="shared" si="44"/>
        <v>13</v>
      </c>
      <c r="D711" s="201">
        <f t="shared" si="45"/>
        <v>43435</v>
      </c>
      <c r="E711" s="162">
        <f t="shared" si="46"/>
        <v>2018</v>
      </c>
      <c r="F711" s="199">
        <f t="shared" si="47"/>
        <v>5</v>
      </c>
      <c r="I711" s="200"/>
    </row>
    <row r="712" spans="1:9" x14ac:dyDescent="0.25">
      <c r="A712" s="197">
        <v>43448</v>
      </c>
      <c r="B712" s="165">
        <v>23398</v>
      </c>
      <c r="C712" s="162">
        <f t="shared" si="44"/>
        <v>14</v>
      </c>
      <c r="D712" s="201">
        <f t="shared" si="45"/>
        <v>43435</v>
      </c>
      <c r="E712" s="162">
        <f t="shared" si="46"/>
        <v>2018</v>
      </c>
      <c r="F712" s="199">
        <f t="shared" si="47"/>
        <v>6</v>
      </c>
      <c r="I712" s="200"/>
    </row>
    <row r="713" spans="1:9" x14ac:dyDescent="0.25">
      <c r="A713" s="197">
        <v>43449</v>
      </c>
      <c r="B713" s="165">
        <v>36241</v>
      </c>
      <c r="C713" s="162">
        <f t="shared" si="44"/>
        <v>15</v>
      </c>
      <c r="D713" s="201">
        <f t="shared" si="45"/>
        <v>43435</v>
      </c>
      <c r="E713" s="162">
        <f t="shared" si="46"/>
        <v>2018</v>
      </c>
      <c r="F713" s="199">
        <f t="shared" si="47"/>
        <v>7</v>
      </c>
      <c r="I713" s="200"/>
    </row>
    <row r="714" spans="1:9" x14ac:dyDescent="0.25">
      <c r="A714" s="197">
        <v>43450</v>
      </c>
      <c r="B714" s="165">
        <v>18731</v>
      </c>
      <c r="C714" s="162">
        <f t="shared" si="44"/>
        <v>16</v>
      </c>
      <c r="D714" s="201">
        <f t="shared" si="45"/>
        <v>43435</v>
      </c>
      <c r="E714" s="162">
        <f t="shared" si="46"/>
        <v>2018</v>
      </c>
      <c r="F714" s="199">
        <f t="shared" si="47"/>
        <v>1</v>
      </c>
      <c r="I714" s="200"/>
    </row>
    <row r="715" spans="1:9" x14ac:dyDescent="0.25">
      <c r="A715" s="197">
        <v>43451</v>
      </c>
      <c r="B715" s="165">
        <v>32987</v>
      </c>
      <c r="C715" s="162">
        <f t="shared" si="44"/>
        <v>17</v>
      </c>
      <c r="D715" s="201">
        <f t="shared" si="45"/>
        <v>43435</v>
      </c>
      <c r="E715" s="162">
        <f t="shared" si="46"/>
        <v>2018</v>
      </c>
      <c r="F715" s="199">
        <f t="shared" si="47"/>
        <v>2</v>
      </c>
      <c r="I715" s="200"/>
    </row>
    <row r="716" spans="1:9" x14ac:dyDescent="0.25">
      <c r="A716" s="197">
        <v>43452</v>
      </c>
      <c r="B716" s="165">
        <v>34837</v>
      </c>
      <c r="C716" s="162">
        <f t="shared" si="44"/>
        <v>18</v>
      </c>
      <c r="D716" s="201">
        <f t="shared" si="45"/>
        <v>43435</v>
      </c>
      <c r="E716" s="162">
        <f t="shared" si="46"/>
        <v>2018</v>
      </c>
      <c r="F716" s="199">
        <f t="shared" si="47"/>
        <v>3</v>
      </c>
      <c r="I716" s="200"/>
    </row>
    <row r="717" spans="1:9" x14ac:dyDescent="0.25">
      <c r="A717" s="197">
        <v>43453</v>
      </c>
      <c r="B717" s="165">
        <v>30830</v>
      </c>
      <c r="C717" s="162">
        <f t="shared" si="44"/>
        <v>19</v>
      </c>
      <c r="D717" s="201">
        <f t="shared" si="45"/>
        <v>43435</v>
      </c>
      <c r="E717" s="162">
        <f t="shared" si="46"/>
        <v>2018</v>
      </c>
      <c r="F717" s="199">
        <f t="shared" si="47"/>
        <v>4</v>
      </c>
      <c r="I717" s="200"/>
    </row>
    <row r="718" spans="1:9" x14ac:dyDescent="0.25">
      <c r="A718" s="197">
        <v>43454</v>
      </c>
      <c r="B718" s="165">
        <v>11477</v>
      </c>
      <c r="C718" s="162">
        <f t="shared" si="44"/>
        <v>20</v>
      </c>
      <c r="D718" s="201">
        <f t="shared" si="45"/>
        <v>43435</v>
      </c>
      <c r="E718" s="162">
        <f t="shared" si="46"/>
        <v>2018</v>
      </c>
      <c r="F718" s="199">
        <f t="shared" si="47"/>
        <v>5</v>
      </c>
      <c r="I718" s="200"/>
    </row>
    <row r="719" spans="1:9" x14ac:dyDescent="0.25">
      <c r="A719" s="197">
        <v>43455</v>
      </c>
      <c r="B719" s="165">
        <v>30069</v>
      </c>
      <c r="C719" s="162">
        <f t="shared" si="44"/>
        <v>21</v>
      </c>
      <c r="D719" s="201">
        <f t="shared" si="45"/>
        <v>43435</v>
      </c>
      <c r="E719" s="162">
        <f t="shared" si="46"/>
        <v>2018</v>
      </c>
      <c r="F719" s="199">
        <f t="shared" si="47"/>
        <v>6</v>
      </c>
      <c r="I719" s="200"/>
    </row>
    <row r="720" spans="1:9" x14ac:dyDescent="0.25">
      <c r="A720" s="197">
        <v>43456</v>
      </c>
      <c r="B720" s="165">
        <v>32033</v>
      </c>
      <c r="C720" s="162">
        <f t="shared" si="44"/>
        <v>22</v>
      </c>
      <c r="D720" s="201">
        <f t="shared" si="45"/>
        <v>43435</v>
      </c>
      <c r="E720" s="162">
        <f t="shared" si="46"/>
        <v>2018</v>
      </c>
      <c r="F720" s="199">
        <f t="shared" si="47"/>
        <v>7</v>
      </c>
      <c r="I720" s="200"/>
    </row>
    <row r="721" spans="1:9" x14ac:dyDescent="0.25">
      <c r="A721" s="197">
        <v>43457</v>
      </c>
      <c r="B721" s="165">
        <v>31793</v>
      </c>
      <c r="C721" s="162">
        <f t="shared" si="44"/>
        <v>23</v>
      </c>
      <c r="D721" s="201">
        <f t="shared" si="45"/>
        <v>43435</v>
      </c>
      <c r="E721" s="162">
        <f t="shared" si="46"/>
        <v>2018</v>
      </c>
      <c r="F721" s="199">
        <f t="shared" si="47"/>
        <v>1</v>
      </c>
      <c r="I721" s="200"/>
    </row>
    <row r="722" spans="1:9" x14ac:dyDescent="0.25">
      <c r="A722" s="197">
        <v>43458</v>
      </c>
      <c r="B722" s="165">
        <v>1480</v>
      </c>
      <c r="C722" s="162">
        <f t="shared" si="44"/>
        <v>24</v>
      </c>
      <c r="D722" s="201">
        <f t="shared" si="45"/>
        <v>43435</v>
      </c>
      <c r="E722" s="162">
        <f t="shared" si="46"/>
        <v>2018</v>
      </c>
      <c r="F722" s="199">
        <f t="shared" si="47"/>
        <v>2</v>
      </c>
      <c r="I722" s="200"/>
    </row>
    <row r="723" spans="1:9" x14ac:dyDescent="0.25">
      <c r="A723" s="197">
        <v>43459</v>
      </c>
      <c r="B723" s="165">
        <v>9993</v>
      </c>
      <c r="C723" s="162">
        <f t="shared" si="44"/>
        <v>25</v>
      </c>
      <c r="D723" s="201">
        <f t="shared" si="45"/>
        <v>43435</v>
      </c>
      <c r="E723" s="162">
        <f t="shared" si="46"/>
        <v>2018</v>
      </c>
      <c r="F723" s="199">
        <f t="shared" si="47"/>
        <v>3</v>
      </c>
      <c r="I723" s="200"/>
    </row>
    <row r="724" spans="1:9" x14ac:dyDescent="0.25">
      <c r="A724" s="197">
        <v>43460</v>
      </c>
      <c r="B724" s="165">
        <v>20205</v>
      </c>
      <c r="C724" s="162">
        <f t="shared" si="44"/>
        <v>26</v>
      </c>
      <c r="D724" s="201">
        <f t="shared" si="45"/>
        <v>43435</v>
      </c>
      <c r="E724" s="162">
        <f t="shared" si="46"/>
        <v>2018</v>
      </c>
      <c r="F724" s="199">
        <f t="shared" si="47"/>
        <v>4</v>
      </c>
      <c r="I724" s="200"/>
    </row>
    <row r="725" spans="1:9" x14ac:dyDescent="0.25">
      <c r="A725" s="197">
        <v>43461</v>
      </c>
      <c r="B725" s="165">
        <v>17314</v>
      </c>
      <c r="C725" s="162">
        <f t="shared" si="44"/>
        <v>27</v>
      </c>
      <c r="D725" s="201">
        <f t="shared" si="45"/>
        <v>43435</v>
      </c>
      <c r="E725" s="162">
        <f t="shared" si="46"/>
        <v>2018</v>
      </c>
      <c r="F725" s="199">
        <f t="shared" si="47"/>
        <v>5</v>
      </c>
      <c r="I725" s="200"/>
    </row>
    <row r="726" spans="1:9" x14ac:dyDescent="0.25">
      <c r="A726" s="197">
        <v>43462</v>
      </c>
      <c r="B726" s="165">
        <v>5505</v>
      </c>
      <c r="C726" s="162">
        <f t="shared" si="44"/>
        <v>28</v>
      </c>
      <c r="D726" s="201">
        <f t="shared" si="45"/>
        <v>43435</v>
      </c>
      <c r="E726" s="162">
        <f t="shared" si="46"/>
        <v>2018</v>
      </c>
      <c r="F726" s="199">
        <f t="shared" si="47"/>
        <v>6</v>
      </c>
      <c r="I726" s="200"/>
    </row>
    <row r="727" spans="1:9" x14ac:dyDescent="0.25">
      <c r="A727" s="197">
        <v>43463</v>
      </c>
      <c r="B727" s="165">
        <v>28714</v>
      </c>
      <c r="C727" s="162">
        <f t="shared" si="44"/>
        <v>29</v>
      </c>
      <c r="D727" s="201">
        <f t="shared" si="45"/>
        <v>43435</v>
      </c>
      <c r="E727" s="162">
        <f t="shared" si="46"/>
        <v>2018</v>
      </c>
      <c r="F727" s="199">
        <f t="shared" si="47"/>
        <v>7</v>
      </c>
      <c r="I727" s="200"/>
    </row>
    <row r="728" spans="1:9" x14ac:dyDescent="0.25">
      <c r="A728" s="197">
        <v>43464</v>
      </c>
      <c r="B728" s="165">
        <v>14284</v>
      </c>
      <c r="C728" s="162">
        <f t="shared" si="44"/>
        <v>30</v>
      </c>
      <c r="D728" s="201">
        <f t="shared" si="45"/>
        <v>43435</v>
      </c>
      <c r="E728" s="162">
        <f t="shared" si="46"/>
        <v>2018</v>
      </c>
      <c r="F728" s="199">
        <f t="shared" si="47"/>
        <v>1</v>
      </c>
      <c r="I728" s="200"/>
    </row>
    <row r="729" spans="1:9" x14ac:dyDescent="0.25">
      <c r="A729" s="197"/>
    </row>
    <row r="730" spans="1:9" x14ac:dyDescent="0.25">
      <c r="A730" s="197"/>
    </row>
    <row r="731" spans="1:9" x14ac:dyDescent="0.25">
      <c r="A731" s="197"/>
    </row>
    <row r="732" spans="1:9" x14ac:dyDescent="0.25">
      <c r="A732" s="197"/>
    </row>
    <row r="733" spans="1:9" x14ac:dyDescent="0.25">
      <c r="A733" s="197"/>
    </row>
    <row r="734" spans="1:9" x14ac:dyDescent="0.25">
      <c r="A734" s="197"/>
    </row>
    <row r="735" spans="1:9" x14ac:dyDescent="0.25">
      <c r="A735" s="197"/>
    </row>
    <row r="736" spans="1:9" x14ac:dyDescent="0.25">
      <c r="A736" s="197"/>
    </row>
    <row r="737" spans="1:1" x14ac:dyDescent="0.25">
      <c r="A737" s="197"/>
    </row>
    <row r="738" spans="1:1" x14ac:dyDescent="0.25">
      <c r="A738" s="197"/>
    </row>
    <row r="739" spans="1:1" x14ac:dyDescent="0.25">
      <c r="A739" s="197"/>
    </row>
    <row r="740" spans="1:1" x14ac:dyDescent="0.25">
      <c r="A740" s="197"/>
    </row>
    <row r="741" spans="1:1" x14ac:dyDescent="0.25">
      <c r="A741" s="197"/>
    </row>
    <row r="742" spans="1:1" x14ac:dyDescent="0.25">
      <c r="A742" s="197"/>
    </row>
    <row r="743" spans="1:1" x14ac:dyDescent="0.25">
      <c r="A743" s="197"/>
    </row>
    <row r="744" spans="1:1" x14ac:dyDescent="0.25">
      <c r="A744" s="197"/>
    </row>
    <row r="745" spans="1:1" x14ac:dyDescent="0.25">
      <c r="A745" s="197"/>
    </row>
    <row r="746" spans="1:1" x14ac:dyDescent="0.25">
      <c r="A746" s="197"/>
    </row>
    <row r="747" spans="1:1" x14ac:dyDescent="0.25">
      <c r="A747" s="197"/>
    </row>
    <row r="748" spans="1:1" x14ac:dyDescent="0.25">
      <c r="A748" s="197"/>
    </row>
    <row r="749" spans="1:1" x14ac:dyDescent="0.25">
      <c r="A749" s="197"/>
    </row>
    <row r="750" spans="1:1" x14ac:dyDescent="0.25">
      <c r="A750" s="197"/>
    </row>
    <row r="751" spans="1:1" x14ac:dyDescent="0.25">
      <c r="A751" s="197"/>
    </row>
    <row r="752" spans="1:1" x14ac:dyDescent="0.25">
      <c r="A752" s="197"/>
    </row>
    <row r="753" spans="1:1" x14ac:dyDescent="0.25">
      <c r="A753" s="197"/>
    </row>
    <row r="754" spans="1:1" x14ac:dyDescent="0.25">
      <c r="A754" s="197"/>
    </row>
    <row r="755" spans="1:1" x14ac:dyDescent="0.25">
      <c r="A755" s="197"/>
    </row>
    <row r="756" spans="1:1" x14ac:dyDescent="0.25">
      <c r="A756" s="197"/>
    </row>
    <row r="757" spans="1:1" x14ac:dyDescent="0.25">
      <c r="A757" s="197"/>
    </row>
    <row r="758" spans="1:1" x14ac:dyDescent="0.25">
      <c r="A758" s="197"/>
    </row>
    <row r="759" spans="1:1" x14ac:dyDescent="0.25">
      <c r="A759" s="197"/>
    </row>
    <row r="760" spans="1:1" x14ac:dyDescent="0.25">
      <c r="A760" s="197"/>
    </row>
    <row r="761" spans="1:1" x14ac:dyDescent="0.25">
      <c r="A761" s="197"/>
    </row>
    <row r="762" spans="1:1" x14ac:dyDescent="0.25">
      <c r="A762" s="197"/>
    </row>
    <row r="763" spans="1:1" x14ac:dyDescent="0.25">
      <c r="A763" s="197"/>
    </row>
    <row r="764" spans="1:1" x14ac:dyDescent="0.25">
      <c r="A764" s="197"/>
    </row>
    <row r="765" spans="1:1" x14ac:dyDescent="0.25">
      <c r="A765" s="197"/>
    </row>
    <row r="766" spans="1:1" x14ac:dyDescent="0.25">
      <c r="A766" s="197"/>
    </row>
    <row r="767" spans="1:1" x14ac:dyDescent="0.25">
      <c r="A767" s="197"/>
    </row>
    <row r="768" spans="1:1" x14ac:dyDescent="0.25">
      <c r="A768" s="197"/>
    </row>
    <row r="769" spans="1:1" x14ac:dyDescent="0.25">
      <c r="A769" s="197"/>
    </row>
    <row r="770" spans="1:1" x14ac:dyDescent="0.25">
      <c r="A770" s="197"/>
    </row>
    <row r="771" spans="1:1" x14ac:dyDescent="0.25">
      <c r="A771" s="197"/>
    </row>
    <row r="772" spans="1:1" x14ac:dyDescent="0.25">
      <c r="A772" s="197"/>
    </row>
    <row r="773" spans="1:1" x14ac:dyDescent="0.25">
      <c r="A773" s="197"/>
    </row>
    <row r="774" spans="1:1" x14ac:dyDescent="0.25">
      <c r="A774" s="197"/>
    </row>
    <row r="775" spans="1:1" x14ac:dyDescent="0.25">
      <c r="A775" s="197"/>
    </row>
    <row r="776" spans="1:1" x14ac:dyDescent="0.25">
      <c r="A776" s="197"/>
    </row>
    <row r="777" spans="1:1" x14ac:dyDescent="0.25">
      <c r="A777" s="197"/>
    </row>
    <row r="778" spans="1:1" x14ac:dyDescent="0.25">
      <c r="A778" s="197"/>
    </row>
    <row r="779" spans="1:1" x14ac:dyDescent="0.25">
      <c r="A779" s="197"/>
    </row>
    <row r="780" spans="1:1" x14ac:dyDescent="0.25">
      <c r="A780" s="197"/>
    </row>
    <row r="781" spans="1:1" x14ac:dyDescent="0.25">
      <c r="A781" s="197"/>
    </row>
    <row r="782" spans="1:1" x14ac:dyDescent="0.25">
      <c r="A782" s="197"/>
    </row>
    <row r="783" spans="1:1" x14ac:dyDescent="0.25">
      <c r="A783" s="197"/>
    </row>
    <row r="784" spans="1:1" x14ac:dyDescent="0.25">
      <c r="A784" s="197"/>
    </row>
    <row r="785" spans="1:1" x14ac:dyDescent="0.25">
      <c r="A785" s="197"/>
    </row>
    <row r="786" spans="1:1" x14ac:dyDescent="0.25">
      <c r="A786" s="197"/>
    </row>
    <row r="787" spans="1:1" x14ac:dyDescent="0.25">
      <c r="A787" s="197"/>
    </row>
    <row r="788" spans="1:1" x14ac:dyDescent="0.25">
      <c r="A788" s="197"/>
    </row>
    <row r="789" spans="1:1" x14ac:dyDescent="0.25">
      <c r="A789" s="197"/>
    </row>
    <row r="790" spans="1:1" x14ac:dyDescent="0.25">
      <c r="A790" s="197"/>
    </row>
  </sheetData>
  <pageMargins left="0.7" right="0.7" top="0.75" bottom="0.75" header="0.3" footer="0.3"/>
  <drawing r:id="rId1"/>
  <extLst>
    <ext xmlns:x15="http://schemas.microsoft.com/office/spreadsheetml/2010/11/main" uri="{7E03D99C-DC04-49d9-9315-930204A7B6E9}">
      <x15:timelineRefs>
        <x15:timelineRef r:id="rId2"/>
      </x15:timelineRef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election activeCell="I14" sqref="I14"/>
    </sheetView>
  </sheetViews>
  <sheetFormatPr defaultRowHeight="20.25" x14ac:dyDescent="0.3"/>
  <cols>
    <col min="1" max="1" width="6.2109375" style="244" bestFit="1" customWidth="1"/>
    <col min="2" max="2" width="5.78515625" style="244" bestFit="1" customWidth="1"/>
    <col min="3" max="3" width="5.85546875" style="244" bestFit="1" customWidth="1"/>
    <col min="4" max="4" width="6" style="244" bestFit="1" customWidth="1"/>
    <col min="5" max="5" width="5.78515625" style="244" bestFit="1" customWidth="1"/>
    <col min="6" max="6" width="6.2109375" style="244" bestFit="1" customWidth="1"/>
    <col min="7" max="7" width="5.78515625" style="244" bestFit="1" customWidth="1"/>
    <col min="8" max="8" width="17.5703125" style="244" customWidth="1"/>
    <col min="9" max="16384" width="9.140625" style="244"/>
  </cols>
  <sheetData>
    <row r="1" spans="1:8" x14ac:dyDescent="0.3">
      <c r="A1" s="241" t="s">
        <v>95</v>
      </c>
      <c r="B1" s="242" t="s">
        <v>27</v>
      </c>
      <c r="C1" s="242" t="s">
        <v>28</v>
      </c>
      <c r="D1" s="242" t="s">
        <v>29</v>
      </c>
      <c r="E1" s="242" t="s">
        <v>30</v>
      </c>
      <c r="F1" s="242" t="s">
        <v>31</v>
      </c>
      <c r="G1" s="242" t="s">
        <v>32</v>
      </c>
      <c r="H1" s="243" t="s">
        <v>116</v>
      </c>
    </row>
    <row r="2" spans="1:8" x14ac:dyDescent="0.3">
      <c r="A2" s="244" t="s">
        <v>96</v>
      </c>
      <c r="B2" s="245">
        <v>145</v>
      </c>
      <c r="C2" s="245">
        <v>133</v>
      </c>
      <c r="D2" s="245">
        <v>145</v>
      </c>
      <c r="E2" s="245">
        <v>191</v>
      </c>
      <c r="F2" s="245">
        <v>129</v>
      </c>
      <c r="G2" s="245">
        <v>116</v>
      </c>
      <c r="H2" s="246"/>
    </row>
    <row r="3" spans="1:8" x14ac:dyDescent="0.3">
      <c r="A3" s="247" t="s">
        <v>97</v>
      </c>
      <c r="B3" s="245">
        <v>193</v>
      </c>
      <c r="C3" s="245">
        <v>131</v>
      </c>
      <c r="D3" s="245">
        <v>195</v>
      </c>
      <c r="E3" s="245">
        <v>175</v>
      </c>
      <c r="F3" s="245">
        <v>127</v>
      </c>
      <c r="G3" s="245">
        <v>151</v>
      </c>
      <c r="H3" s="246"/>
    </row>
    <row r="4" spans="1:8" x14ac:dyDescent="0.3">
      <c r="A4" s="247" t="s">
        <v>98</v>
      </c>
      <c r="B4" s="245">
        <v>146</v>
      </c>
      <c r="C4" s="245">
        <v>128</v>
      </c>
      <c r="D4" s="245">
        <v>118</v>
      </c>
      <c r="E4" s="245">
        <v>157</v>
      </c>
      <c r="F4" s="245">
        <v>122</v>
      </c>
      <c r="G4" s="245">
        <v>111</v>
      </c>
      <c r="H4" s="246"/>
    </row>
    <row r="5" spans="1:8" x14ac:dyDescent="0.3">
      <c r="A5" s="247" t="s">
        <v>99</v>
      </c>
      <c r="B5" s="245">
        <v>124</v>
      </c>
      <c r="C5" s="245">
        <v>191</v>
      </c>
      <c r="D5" s="245">
        <v>160</v>
      </c>
      <c r="E5" s="245">
        <v>162</v>
      </c>
      <c r="F5" s="245">
        <v>181</v>
      </c>
      <c r="G5" s="245">
        <v>164</v>
      </c>
      <c r="H5" s="246"/>
    </row>
    <row r="6" spans="1:8" x14ac:dyDescent="0.3">
      <c r="A6" s="248" t="s">
        <v>100</v>
      </c>
      <c r="B6" s="249">
        <v>169</v>
      </c>
      <c r="C6" s="249">
        <v>140</v>
      </c>
      <c r="D6" s="249">
        <v>140</v>
      </c>
      <c r="E6" s="249">
        <v>164</v>
      </c>
      <c r="F6" s="249">
        <v>129</v>
      </c>
      <c r="G6" s="249">
        <v>188</v>
      </c>
      <c r="H6" s="246"/>
    </row>
    <row r="7" spans="1:8" ht="21" thickBot="1" x14ac:dyDescent="0.35">
      <c r="A7" s="250" t="s">
        <v>101</v>
      </c>
      <c r="B7" s="251">
        <f>SUM(B2:B6)</f>
        <v>777</v>
      </c>
      <c r="C7" s="251">
        <f t="shared" ref="C7:G7" si="0">SUM(C2:C6)</f>
        <v>723</v>
      </c>
      <c r="D7" s="251">
        <f t="shared" si="0"/>
        <v>758</v>
      </c>
      <c r="E7" s="251">
        <f t="shared" si="0"/>
        <v>849</v>
      </c>
      <c r="F7" s="251">
        <f t="shared" si="0"/>
        <v>688</v>
      </c>
      <c r="G7" s="251">
        <f t="shared" si="0"/>
        <v>730</v>
      </c>
      <c r="H7" s="246"/>
    </row>
    <row r="8" spans="1:8" ht="5.25" customHeight="1" thickTop="1" x14ac:dyDescent="0.3">
      <c r="A8" s="252"/>
      <c r="B8" s="253">
        <v>2</v>
      </c>
      <c r="C8" s="253">
        <f>+B8+1</f>
        <v>3</v>
      </c>
      <c r="D8" s="253">
        <f t="shared" ref="D8:G8" si="1">+C8+1</f>
        <v>4</v>
      </c>
      <c r="E8" s="253">
        <f t="shared" si="1"/>
        <v>5</v>
      </c>
      <c r="F8" s="253">
        <f t="shared" si="1"/>
        <v>6</v>
      </c>
      <c r="G8" s="253">
        <f t="shared" si="1"/>
        <v>7</v>
      </c>
    </row>
    <row r="9" spans="1:8" ht="15" customHeight="1" x14ac:dyDescent="0.3">
      <c r="B9" s="254" t="s">
        <v>27</v>
      </c>
      <c r="C9" s="254" t="s">
        <v>28</v>
      </c>
      <c r="D9" s="254" t="s">
        <v>29</v>
      </c>
      <c r="E9" s="254" t="s">
        <v>30</v>
      </c>
      <c r="F9" s="254" t="s">
        <v>31</v>
      </c>
      <c r="G9" s="254" t="s">
        <v>32</v>
      </c>
      <c r="H9" s="255"/>
    </row>
    <row r="10" spans="1:8" ht="27.75" customHeight="1" x14ac:dyDescent="0.3">
      <c r="A10" s="257" t="s">
        <v>101</v>
      </c>
      <c r="B10" s="256">
        <f>VLOOKUP($A10,$A$2:$G$7,B$8,0)</f>
        <v>777</v>
      </c>
      <c r="C10" s="256">
        <f t="shared" ref="C10:G10" si="2">VLOOKUP($A10,$A$2:$G$7,C$8,0)</f>
        <v>723</v>
      </c>
      <c r="D10" s="256">
        <f t="shared" si="2"/>
        <v>758</v>
      </c>
      <c r="E10" s="256">
        <f t="shared" si="2"/>
        <v>849</v>
      </c>
      <c r="F10" s="256">
        <f t="shared" si="2"/>
        <v>688</v>
      </c>
      <c r="G10" s="256">
        <f t="shared" si="2"/>
        <v>730</v>
      </c>
    </row>
  </sheetData>
  <sheetProtection algorithmName="SHA-512" hashValue="UYD64Jp/5joRwY4hMdn29Fb7PQny3e4qsa2NXlIIwSmgVxa2amHHqEXMN/LY9itjuGJKsvme3GAHYtjV5vHGvw==" saltValue="8r/aGKB2vUtk02EJgpqrMw==" spinCount="100000" sheet="1" objects="1" scenarios="1"/>
  <dataValidations disablePrompts="1" count="1">
    <dataValidation type="list" allowBlank="1" showInputMessage="1" showErrorMessage="1" sqref="A10">
      <formula1>$A$2:$A$7</formula1>
    </dataValidation>
  </dataValidations>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type="column" displayEmptyCellsAs="gap" high="1" low="1">
          <x14:colorSeries rgb="FF376092"/>
          <x14:colorNegative rgb="FFD00000"/>
          <x14:colorAxis rgb="FF000000"/>
          <x14:colorMarkers rgb="FFD00000"/>
          <x14:colorFirst rgb="FFD00000"/>
          <x14:colorLast rgb="FFD00000"/>
          <x14:colorHigh rgb="FFFF0000"/>
          <x14:colorLow rgb="FFFF0000"/>
          <x14:sparklines>
            <x14:sparkline>
              <xm:f>'Dynamic Chart-VLOOKUP'!B10:G10</xm:f>
              <xm:sqref>H10</xm:sqref>
            </x14:sparkline>
          </x14:sparklines>
        </x14:sparklineGroup>
        <x14:sparklineGroup displayEmptyCellsAs="gap" high="1" low="1">
          <x14:colorSeries rgb="FF323232"/>
          <x14:colorNegative rgb="FFD00000"/>
          <x14:colorAxis rgb="FF000000"/>
          <x14:colorMarkers rgb="FFD00000"/>
          <x14:colorFirst rgb="FFD00000"/>
          <x14:colorLast rgb="FFD00000"/>
          <x14:colorHigh rgb="FFD00000"/>
          <x14:colorLow rgb="FFD00000"/>
          <x14:sparklines>
            <x14:sparkline>
              <xm:f>'Dynamic Chart-VLOOKUP'!B2:G2</xm:f>
              <xm:sqref>H2</xm:sqref>
            </x14:sparkline>
            <x14:sparkline>
              <xm:f>'Dynamic Chart-VLOOKUP'!B3:G3</xm:f>
              <xm:sqref>H3</xm:sqref>
            </x14:sparkline>
            <x14:sparkline>
              <xm:f>'Dynamic Chart-VLOOKUP'!B4:G4</xm:f>
              <xm:sqref>H4</xm:sqref>
            </x14:sparkline>
            <x14:sparkline>
              <xm:f>'Dynamic Chart-VLOOKUP'!B5:G5</xm:f>
              <xm:sqref>H5</xm:sqref>
            </x14:sparkline>
            <x14:sparkline>
              <xm:f>'Dynamic Chart-VLOOKUP'!B6:G6</xm:f>
              <xm:sqref>H6</xm:sqref>
            </x14:sparkline>
            <x14:sparkline>
              <xm:f>'Dynamic Chart-VLOOKUP'!B7:G7</xm:f>
              <xm:sqref>H7</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topLeftCell="B1" workbookViewId="0">
      <selection activeCell="H7" sqref="H7"/>
    </sheetView>
  </sheetViews>
  <sheetFormatPr defaultRowHeight="20.25" x14ac:dyDescent="0.3"/>
  <cols>
    <col min="1" max="1" width="1.7109375" style="68" customWidth="1"/>
    <col min="2" max="2" width="7.78515625" style="68" bestFit="1" customWidth="1"/>
    <col min="3" max="4" width="11.140625" style="68" bestFit="1" customWidth="1"/>
    <col min="5" max="5" width="10.35546875" style="68" bestFit="1" customWidth="1"/>
    <col min="6" max="16384" width="9.140625" style="68"/>
  </cols>
  <sheetData>
    <row r="1" spans="1:5" x14ac:dyDescent="0.3">
      <c r="A1" s="69"/>
      <c r="B1" s="69"/>
      <c r="C1" s="240">
        <v>2018</v>
      </c>
      <c r="D1" s="70"/>
      <c r="E1" s="70"/>
    </row>
    <row r="2" spans="1:5" x14ac:dyDescent="0.3">
      <c r="A2" s="69"/>
      <c r="B2" s="118" t="s">
        <v>95</v>
      </c>
      <c r="C2" s="119" t="s">
        <v>102</v>
      </c>
      <c r="D2" s="73" t="s">
        <v>103</v>
      </c>
      <c r="E2" s="73" t="s">
        <v>104</v>
      </c>
    </row>
    <row r="3" spans="1:5" x14ac:dyDescent="0.3">
      <c r="A3" s="69">
        <v>2</v>
      </c>
      <c r="B3" s="71" t="s">
        <v>105</v>
      </c>
      <c r="C3" s="72">
        <f>HLOOKUP($C$1,HLOOKUP!$C$3:$G$8,A3,0)</f>
        <v>1000000</v>
      </c>
      <c r="D3" s="72">
        <f>HLOOKUP($C$1,HLOOKUP!$H$3:$L$8,A3,0)</f>
        <v>2394000</v>
      </c>
      <c r="E3" s="73">
        <f>HLOOKUP($C$1,HLOOKUP!$M$3:$Q$8,A3,0)</f>
        <v>792000</v>
      </c>
    </row>
    <row r="4" spans="1:5" x14ac:dyDescent="0.3">
      <c r="A4" s="69">
        <f>+A3+1</f>
        <v>3</v>
      </c>
      <c r="B4" s="74" t="s">
        <v>106</v>
      </c>
      <c r="C4" s="72">
        <f>HLOOKUP($C$1,HLOOKUP!$C$3:$G$8,A4,0)</f>
        <v>231000</v>
      </c>
      <c r="D4" s="72">
        <f>HLOOKUP($C$1,HLOOKUP!$H$3:$L$8,A4,0)</f>
        <v>760000</v>
      </c>
      <c r="E4" s="73">
        <f>HLOOKUP($C$1,HLOOKUP!$M$3:$Q$8,A4,0)</f>
        <v>323000</v>
      </c>
    </row>
    <row r="5" spans="1:5" x14ac:dyDescent="0.3">
      <c r="A5" s="69">
        <f>+A4+1</f>
        <v>4</v>
      </c>
      <c r="B5" s="75" t="s">
        <v>107</v>
      </c>
      <c r="C5" s="72">
        <f>HLOOKUP($C$1,HLOOKUP!$C$3:$G$8,A5,0)</f>
        <v>83000</v>
      </c>
      <c r="D5" s="72">
        <f>HLOOKUP($C$1,HLOOKUP!$H$3:$L$8,A5,0)</f>
        <v>324000</v>
      </c>
      <c r="E5" s="73">
        <f>HLOOKUP($C$1,HLOOKUP!$M$3:$Q$8,A5,0)</f>
        <v>182000</v>
      </c>
    </row>
    <row r="6" spans="1:5" x14ac:dyDescent="0.3">
      <c r="A6" s="69">
        <f>+A5+1</f>
        <v>5</v>
      </c>
      <c r="B6" s="75" t="s">
        <v>108</v>
      </c>
      <c r="C6" s="72">
        <f>HLOOKUP($C$1,HLOOKUP!$C$3:$G$8,A6,0)</f>
        <v>621000</v>
      </c>
      <c r="D6" s="72">
        <f>HLOOKUP($C$1,HLOOKUP!$H$3:$L$8,A6,0)</f>
        <v>1825000</v>
      </c>
      <c r="E6" s="73">
        <f>HLOOKUP($C$1,HLOOKUP!$M$3:$Q$8,A6,0)</f>
        <v>724000</v>
      </c>
    </row>
    <row r="7" spans="1:5" x14ac:dyDescent="0.3">
      <c r="A7" s="69">
        <f>+A6+1</f>
        <v>6</v>
      </c>
      <c r="B7" s="76" t="s">
        <v>109</v>
      </c>
      <c r="C7" s="72">
        <f>HLOOKUP($C$1,HLOOKUP!$C$3:$G$8,A7,0)</f>
        <v>31000</v>
      </c>
      <c r="D7" s="72">
        <f>HLOOKUP($C$1,HLOOKUP!$H$3:$L$8,A7,0)</f>
        <v>131000</v>
      </c>
      <c r="E7" s="73">
        <f>HLOOKUP($C$1,HLOOKUP!$M$3:$Q$8,A7,0)</f>
        <v>82000</v>
      </c>
    </row>
    <row r="8" spans="1:5" x14ac:dyDescent="0.3">
      <c r="A8" s="69"/>
      <c r="B8" s="69"/>
      <c r="C8" s="69"/>
      <c r="D8" s="69"/>
      <c r="E8" s="69"/>
    </row>
  </sheetData>
  <sheetProtection algorithmName="SHA-512" hashValue="Y3xjL3H+f0t2df20ire6EuAVtyTXt6DFZCcJnqGdbH+gxFEEZBaLhNaIfH6HmmkWiAdTrwdG5aYFZOHmGr+MTw==" saltValue="u/liaMcxAkGQYbP5Jfplqg==" spinCount="100000" sheet="1" objects="1" scenarios="1"/>
  <conditionalFormatting sqref="C3:C7">
    <cfRule type="iconSet" priority="3">
      <iconSet iconSet="3TrafficLights2">
        <cfvo type="percent" val="0"/>
        <cfvo type="percent" val="33"/>
        <cfvo type="percent" val="67"/>
      </iconSet>
    </cfRule>
    <cfRule type="dataBar" priority="6">
      <dataBar>
        <cfvo type="min"/>
        <cfvo type="max"/>
        <color rgb="FFFFB628"/>
      </dataBar>
      <extLst>
        <ext xmlns:x14="http://schemas.microsoft.com/office/spreadsheetml/2009/9/main" uri="{B025F937-C7B1-47D3-B67F-A62EFF666E3E}">
          <x14:id>{642E03A0-EFA4-4196-A52A-E75FD4021BB1}</x14:id>
        </ext>
      </extLst>
    </cfRule>
  </conditionalFormatting>
  <conditionalFormatting sqref="D3:D7">
    <cfRule type="iconSet" priority="2">
      <iconSet iconSet="4Arrows">
        <cfvo type="percent" val="0"/>
        <cfvo type="percent" val="25"/>
        <cfvo type="percent" val="50"/>
        <cfvo type="percent" val="75"/>
      </iconSet>
    </cfRule>
    <cfRule type="dataBar" priority="5">
      <dataBar>
        <cfvo type="min"/>
        <cfvo type="max"/>
        <color rgb="FF008AEF"/>
      </dataBar>
      <extLst>
        <ext xmlns:x14="http://schemas.microsoft.com/office/spreadsheetml/2009/9/main" uri="{B025F937-C7B1-47D3-B67F-A62EFF666E3E}">
          <x14:id>{0826002D-5B17-48EF-A024-C3A29B96D07B}</x14:id>
        </ext>
      </extLst>
    </cfRule>
  </conditionalFormatting>
  <conditionalFormatting sqref="E3:E7">
    <cfRule type="iconSet" priority="1">
      <iconSet iconSet="3Symbols">
        <cfvo type="percent" val="0"/>
        <cfvo type="percent" val="33"/>
        <cfvo type="percent" val="67"/>
      </iconSet>
    </cfRule>
    <cfRule type="dataBar" priority="4">
      <dataBar>
        <cfvo type="min"/>
        <cfvo type="max"/>
        <color rgb="FF63C384"/>
      </dataBar>
      <extLst>
        <ext xmlns:x14="http://schemas.microsoft.com/office/spreadsheetml/2009/9/main" uri="{B025F937-C7B1-47D3-B67F-A62EFF666E3E}">
          <x14:id>{2466FFE1-73E4-4259-81C1-882BEBBF3083}</x14:id>
        </ext>
      </extLst>
    </cfRule>
  </conditionalFormatting>
  <dataValidations disablePrompts="1" count="1">
    <dataValidation type="list" allowBlank="1" showInputMessage="1" showErrorMessage="1" sqref="C1">
      <formula1>"2015,2016,2017,2018,2019"</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642E03A0-EFA4-4196-A52A-E75FD4021BB1}">
            <x14:dataBar minLength="0" maxLength="100" border="1" negativeBarBorderColorSameAsPositive="0">
              <x14:cfvo type="autoMin"/>
              <x14:cfvo type="autoMax"/>
              <x14:borderColor rgb="FFFFB628"/>
              <x14:negativeFillColor rgb="FFFF0000"/>
              <x14:negativeBorderColor rgb="FFFF0000"/>
              <x14:axisColor rgb="FF000000"/>
            </x14:dataBar>
          </x14:cfRule>
          <xm:sqref>C3:C7</xm:sqref>
        </x14:conditionalFormatting>
        <x14:conditionalFormatting xmlns:xm="http://schemas.microsoft.com/office/excel/2006/main">
          <x14:cfRule type="dataBar" id="{0826002D-5B17-48EF-A024-C3A29B96D07B}">
            <x14:dataBar minLength="0" maxLength="100" border="1" negativeBarBorderColorSameAsPositive="0">
              <x14:cfvo type="autoMin"/>
              <x14:cfvo type="autoMax"/>
              <x14:borderColor rgb="FF008AEF"/>
              <x14:negativeFillColor rgb="FFFF0000"/>
              <x14:negativeBorderColor rgb="FFFF0000"/>
              <x14:axisColor rgb="FF000000"/>
            </x14:dataBar>
          </x14:cfRule>
          <xm:sqref>D3:D7</xm:sqref>
        </x14:conditionalFormatting>
        <x14:conditionalFormatting xmlns:xm="http://schemas.microsoft.com/office/excel/2006/main">
          <x14:cfRule type="dataBar" id="{2466FFE1-73E4-4259-81C1-882BEBBF3083}">
            <x14:dataBar minLength="0" maxLength="100" gradient="0">
              <x14:cfvo type="autoMin"/>
              <x14:cfvo type="autoMax"/>
              <x14:negativeFillColor rgb="FFFF0000"/>
              <x14:axisColor rgb="FF000000"/>
            </x14:dataBar>
          </x14:cfRule>
          <xm:sqref>E3:E7</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G1" zoomScale="145" zoomScaleNormal="145" workbookViewId="0">
      <selection activeCell="C1" sqref="C1"/>
    </sheetView>
  </sheetViews>
  <sheetFormatPr defaultRowHeight="11.25" x14ac:dyDescent="0.15"/>
  <cols>
    <col min="1" max="1" width="3.35546875" style="77" bestFit="1" customWidth="1"/>
    <col min="2" max="2" width="6.35546875" style="77" bestFit="1" customWidth="1"/>
    <col min="3" max="4" width="6.640625" style="77" bestFit="1" customWidth="1"/>
    <col min="5" max="5" width="6.35546875" style="77" bestFit="1" customWidth="1"/>
    <col min="6" max="6" width="5.42578125" style="77" bestFit="1" customWidth="1"/>
    <col min="7" max="7" width="4.5703125" style="77" bestFit="1" customWidth="1"/>
    <col min="8" max="12" width="5.42578125" style="77" bestFit="1" customWidth="1"/>
    <col min="13" max="13" width="6.35546875" style="77" bestFit="1" customWidth="1"/>
    <col min="14" max="17" width="4.5703125" style="77" bestFit="1" customWidth="1"/>
    <col min="18" max="16384" width="9.140625" style="77"/>
  </cols>
  <sheetData>
    <row r="1" spans="1:17" x14ac:dyDescent="0.15">
      <c r="C1" s="120"/>
    </row>
    <row r="2" spans="1:17" x14ac:dyDescent="0.15">
      <c r="B2" s="78"/>
      <c r="C2" s="98" t="s">
        <v>102</v>
      </c>
      <c r="D2" s="99"/>
      <c r="E2" s="99"/>
      <c r="F2" s="99"/>
      <c r="G2" s="99"/>
      <c r="H2" s="100" t="s">
        <v>103</v>
      </c>
      <c r="I2" s="99"/>
      <c r="J2" s="99"/>
      <c r="K2" s="99"/>
      <c r="L2" s="99"/>
      <c r="M2" s="100" t="s">
        <v>104</v>
      </c>
      <c r="N2" s="99"/>
      <c r="O2" s="99"/>
      <c r="P2" s="99"/>
      <c r="Q2" s="101"/>
    </row>
    <row r="3" spans="1:17" x14ac:dyDescent="0.15">
      <c r="A3" s="77" t="s">
        <v>110</v>
      </c>
      <c r="B3" s="102" t="s">
        <v>95</v>
      </c>
      <c r="C3" s="103">
        <v>2015</v>
      </c>
      <c r="D3" s="104">
        <v>2016</v>
      </c>
      <c r="E3" s="104">
        <v>2017</v>
      </c>
      <c r="F3" s="104">
        <v>2018</v>
      </c>
      <c r="G3" s="104">
        <v>2019</v>
      </c>
      <c r="H3" s="105">
        <v>2015</v>
      </c>
      <c r="I3" s="106">
        <v>2016</v>
      </c>
      <c r="J3" s="106">
        <v>2017</v>
      </c>
      <c r="K3" s="106">
        <v>2018</v>
      </c>
      <c r="L3" s="106">
        <v>2019</v>
      </c>
      <c r="M3" s="107">
        <v>2015</v>
      </c>
      <c r="N3" s="108">
        <v>2016</v>
      </c>
      <c r="O3" s="108">
        <v>2017</v>
      </c>
      <c r="P3" s="108">
        <v>2018</v>
      </c>
      <c r="Q3" s="109">
        <v>2019</v>
      </c>
    </row>
    <row r="4" spans="1:17" x14ac:dyDescent="0.15">
      <c r="A4" s="79" t="s">
        <v>111</v>
      </c>
      <c r="B4" s="110" t="s">
        <v>105</v>
      </c>
      <c r="C4" s="111">
        <v>94000</v>
      </c>
      <c r="D4" s="112">
        <v>128000</v>
      </c>
      <c r="E4" s="112">
        <v>68000</v>
      </c>
      <c r="F4" s="112">
        <v>1000000</v>
      </c>
      <c r="G4" s="112">
        <v>523000</v>
      </c>
      <c r="H4" s="113">
        <v>255000</v>
      </c>
      <c r="I4" s="114">
        <v>466000</v>
      </c>
      <c r="J4" s="114">
        <v>302000</v>
      </c>
      <c r="K4" s="114">
        <v>2394000</v>
      </c>
      <c r="L4" s="114">
        <v>1452000</v>
      </c>
      <c r="M4" s="115">
        <v>103000</v>
      </c>
      <c r="N4" s="116">
        <v>198000</v>
      </c>
      <c r="O4" s="116">
        <v>176000</v>
      </c>
      <c r="P4" s="116">
        <v>792000</v>
      </c>
      <c r="Q4" s="117">
        <v>516000</v>
      </c>
    </row>
    <row r="5" spans="1:17" x14ac:dyDescent="0.15">
      <c r="A5" s="79" t="s">
        <v>112</v>
      </c>
      <c r="B5" s="80" t="s">
        <v>106</v>
      </c>
      <c r="C5" s="81">
        <v>482000</v>
      </c>
      <c r="D5" s="82">
        <v>640000</v>
      </c>
      <c r="E5" s="82">
        <v>507000</v>
      </c>
      <c r="F5" s="82">
        <v>231000</v>
      </c>
      <c r="G5" s="82">
        <v>189000</v>
      </c>
      <c r="H5" s="83">
        <v>961000</v>
      </c>
      <c r="I5" s="84">
        <v>1681000</v>
      </c>
      <c r="J5" s="84">
        <v>1079000</v>
      </c>
      <c r="K5" s="84">
        <v>760000</v>
      </c>
      <c r="L5" s="84">
        <v>814000</v>
      </c>
      <c r="M5" s="85">
        <v>218000</v>
      </c>
      <c r="N5" s="86">
        <v>497000</v>
      </c>
      <c r="O5" s="86">
        <v>355000</v>
      </c>
      <c r="P5" s="86">
        <v>323000</v>
      </c>
      <c r="Q5" s="87">
        <v>334000</v>
      </c>
    </row>
    <row r="6" spans="1:17" x14ac:dyDescent="0.15">
      <c r="A6" s="79" t="s">
        <v>113</v>
      </c>
      <c r="B6" s="88" t="s">
        <v>107</v>
      </c>
      <c r="C6" s="81">
        <v>20000</v>
      </c>
      <c r="D6" s="82">
        <v>92000</v>
      </c>
      <c r="E6" s="82">
        <v>91000</v>
      </c>
      <c r="F6" s="82">
        <v>83000</v>
      </c>
      <c r="G6" s="82">
        <v>147000</v>
      </c>
      <c r="H6" s="83">
        <v>52000</v>
      </c>
      <c r="I6" s="84">
        <v>318000</v>
      </c>
      <c r="J6" s="84">
        <v>301000</v>
      </c>
      <c r="K6" s="84">
        <v>324000</v>
      </c>
      <c r="L6" s="84">
        <v>705000</v>
      </c>
      <c r="M6" s="85">
        <v>20000</v>
      </c>
      <c r="N6" s="86">
        <v>134000</v>
      </c>
      <c r="O6" s="86">
        <v>154000</v>
      </c>
      <c r="P6" s="86">
        <v>182000</v>
      </c>
      <c r="Q6" s="87">
        <v>380000</v>
      </c>
    </row>
    <row r="7" spans="1:17" x14ac:dyDescent="0.15">
      <c r="A7" s="79" t="s">
        <v>114</v>
      </c>
      <c r="B7" s="88" t="s">
        <v>108</v>
      </c>
      <c r="C7" s="81">
        <v>807000</v>
      </c>
      <c r="D7" s="82">
        <v>677000</v>
      </c>
      <c r="E7" s="82">
        <v>487000</v>
      </c>
      <c r="F7" s="82">
        <v>621000</v>
      </c>
      <c r="G7" s="82">
        <v>666000</v>
      </c>
      <c r="H7" s="83">
        <v>1697000</v>
      </c>
      <c r="I7" s="84">
        <v>2032000</v>
      </c>
      <c r="J7" s="84">
        <v>1211000</v>
      </c>
      <c r="K7" s="84">
        <v>1825000</v>
      </c>
      <c r="L7" s="84">
        <v>2135000</v>
      </c>
      <c r="M7" s="85">
        <v>472000</v>
      </c>
      <c r="N7" s="86">
        <v>762000</v>
      </c>
      <c r="O7" s="86">
        <v>432000</v>
      </c>
      <c r="P7" s="86">
        <v>724000</v>
      </c>
      <c r="Q7" s="87">
        <v>693000</v>
      </c>
    </row>
    <row r="8" spans="1:17" x14ac:dyDescent="0.15">
      <c r="A8" s="79" t="s">
        <v>115</v>
      </c>
      <c r="B8" s="89" t="s">
        <v>109</v>
      </c>
      <c r="C8" s="90">
        <v>41000</v>
      </c>
      <c r="D8" s="91">
        <v>78000</v>
      </c>
      <c r="E8" s="91">
        <v>3000</v>
      </c>
      <c r="F8" s="91">
        <v>31000</v>
      </c>
      <c r="G8" s="91">
        <v>17000</v>
      </c>
      <c r="H8" s="92">
        <v>120000</v>
      </c>
      <c r="I8" s="93">
        <v>296000</v>
      </c>
      <c r="J8" s="93">
        <v>3000</v>
      </c>
      <c r="K8" s="93">
        <v>131000</v>
      </c>
      <c r="L8" s="93">
        <v>71000</v>
      </c>
      <c r="M8" s="94">
        <v>39000</v>
      </c>
      <c r="N8" s="95">
        <v>117000</v>
      </c>
      <c r="O8" s="95">
        <v>3000</v>
      </c>
      <c r="P8" s="95">
        <v>82000</v>
      </c>
      <c r="Q8" s="96">
        <v>36000</v>
      </c>
    </row>
    <row r="10" spans="1:17" x14ac:dyDescent="0.15">
      <c r="K10" s="97"/>
      <c r="L10" s="97"/>
      <c r="M10" s="97"/>
      <c r="N10" s="97"/>
      <c r="O10" s="97"/>
      <c r="P10" s="97"/>
      <c r="Q10" s="97"/>
    </row>
    <row r="11" spans="1:17" x14ac:dyDescent="0.15">
      <c r="K11" s="97"/>
      <c r="L11" s="97"/>
      <c r="M11" s="97"/>
      <c r="N11" s="97"/>
      <c r="O11" s="97"/>
      <c r="P11" s="97"/>
      <c r="Q11" s="97"/>
    </row>
    <row r="12" spans="1:17" x14ac:dyDescent="0.15">
      <c r="K12" s="97"/>
      <c r="L12" s="97"/>
      <c r="M12" s="97"/>
      <c r="N12" s="97"/>
      <c r="O12" s="97"/>
      <c r="P12" s="97"/>
      <c r="Q12" s="97"/>
    </row>
    <row r="13" spans="1:17" x14ac:dyDescent="0.15">
      <c r="K13" s="97"/>
      <c r="L13" s="97"/>
      <c r="M13" s="97"/>
      <c r="N13" s="97"/>
      <c r="O13" s="97"/>
      <c r="P13" s="97"/>
      <c r="Q13" s="97"/>
    </row>
    <row r="14" spans="1:17" x14ac:dyDescent="0.15">
      <c r="K14" s="97"/>
      <c r="L14" s="97"/>
      <c r="M14" s="97"/>
      <c r="N14" s="97"/>
      <c r="O14" s="97"/>
      <c r="P14" s="97"/>
      <c r="Q14" s="97"/>
    </row>
  </sheetData>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7"/>
  <sheetViews>
    <sheetView showGridLines="0" workbookViewId="0">
      <selection activeCell="C5" sqref="C5"/>
    </sheetView>
  </sheetViews>
  <sheetFormatPr defaultRowHeight="18.75" x14ac:dyDescent="0.25"/>
  <cols>
    <col min="1" max="1" width="0.78515625" style="184" customWidth="1"/>
    <col min="2" max="2" width="7.42578125" style="184" bestFit="1" customWidth="1"/>
    <col min="3" max="3" width="4.42578125" style="184" bestFit="1" customWidth="1"/>
    <col min="4" max="4" width="2.35546875" style="184" bestFit="1" customWidth="1"/>
    <col min="5" max="5" width="5.85546875" style="184" bestFit="1" customWidth="1"/>
    <col min="6" max="7" width="2.42578125" style="184" bestFit="1" customWidth="1"/>
    <col min="8" max="8" width="2.5703125" style="184" bestFit="1" customWidth="1"/>
    <col min="9" max="9" width="2.78515625" style="184" bestFit="1" customWidth="1"/>
    <col min="10" max="10" width="2.5703125" style="184" bestFit="1" customWidth="1"/>
    <col min="11" max="11" width="2.85546875" style="184" bestFit="1" customWidth="1"/>
    <col min="12" max="12" width="2.640625" style="184" bestFit="1" customWidth="1"/>
    <col min="13" max="14" width="2.42578125" style="184" bestFit="1" customWidth="1"/>
    <col min="15" max="15" width="2.5703125" style="184" bestFit="1" customWidth="1"/>
    <col min="16" max="16" width="2.78515625" style="184" bestFit="1" customWidth="1"/>
    <col min="17" max="17" width="2.5703125" style="184" bestFit="1" customWidth="1"/>
    <col min="18" max="18" width="2.85546875" style="184" bestFit="1" customWidth="1"/>
    <col min="19" max="19" width="2.640625" style="184" bestFit="1" customWidth="1"/>
    <col min="20" max="21" width="2.42578125" style="184" bestFit="1" customWidth="1"/>
    <col min="22" max="22" width="2.5703125" style="184" bestFit="1" customWidth="1"/>
    <col min="23" max="23" width="2.78515625" style="184" bestFit="1" customWidth="1"/>
    <col min="24" max="24" width="2.5703125" style="184" bestFit="1" customWidth="1"/>
    <col min="25" max="25" width="2.85546875" style="184" bestFit="1" customWidth="1"/>
    <col min="26" max="26" width="2.640625" style="184" bestFit="1" customWidth="1"/>
    <col min="27" max="28" width="2.42578125" style="184" bestFit="1" customWidth="1"/>
    <col min="29" max="29" width="2.5703125" style="184" bestFit="1" customWidth="1"/>
    <col min="30" max="30" width="2.78515625" style="184" bestFit="1" customWidth="1"/>
    <col min="31" max="31" width="2.5703125" style="184" bestFit="1" customWidth="1"/>
    <col min="32" max="32" width="2.85546875" style="184" bestFit="1" customWidth="1"/>
    <col min="33" max="16384" width="9.140625" style="184"/>
  </cols>
  <sheetData>
    <row r="2" spans="2:32" x14ac:dyDescent="0.25">
      <c r="B2" s="183" t="s">
        <v>297</v>
      </c>
      <c r="C2" s="239">
        <v>43675</v>
      </c>
    </row>
    <row r="3" spans="2:32" x14ac:dyDescent="0.25">
      <c r="F3" s="205">
        <f>WEEKDAY(F4)</f>
        <v>6</v>
      </c>
      <c r="G3" s="205">
        <f t="shared" ref="G3:AF3" si="0">WEEKDAY(G4)</f>
        <v>7</v>
      </c>
      <c r="H3" s="205">
        <f t="shared" si="0"/>
        <v>1</v>
      </c>
      <c r="I3" s="205">
        <f t="shared" si="0"/>
        <v>2</v>
      </c>
      <c r="J3" s="205">
        <f t="shared" si="0"/>
        <v>3</v>
      </c>
      <c r="K3" s="205">
        <f t="shared" si="0"/>
        <v>4</v>
      </c>
      <c r="L3" s="205">
        <f t="shared" si="0"/>
        <v>5</v>
      </c>
      <c r="M3" s="205">
        <f t="shared" si="0"/>
        <v>6</v>
      </c>
      <c r="N3" s="205">
        <f t="shared" si="0"/>
        <v>7</v>
      </c>
      <c r="O3" s="205">
        <f t="shared" si="0"/>
        <v>1</v>
      </c>
      <c r="P3" s="205">
        <f t="shared" si="0"/>
        <v>2</v>
      </c>
      <c r="Q3" s="205">
        <f t="shared" si="0"/>
        <v>3</v>
      </c>
      <c r="R3" s="205">
        <f t="shared" si="0"/>
        <v>4</v>
      </c>
      <c r="S3" s="205">
        <f t="shared" si="0"/>
        <v>5</v>
      </c>
      <c r="T3" s="205">
        <f t="shared" si="0"/>
        <v>6</v>
      </c>
      <c r="U3" s="205">
        <f t="shared" si="0"/>
        <v>7</v>
      </c>
      <c r="V3" s="205">
        <f t="shared" si="0"/>
        <v>1</v>
      </c>
      <c r="W3" s="205">
        <f t="shared" si="0"/>
        <v>2</v>
      </c>
      <c r="X3" s="205">
        <f t="shared" si="0"/>
        <v>3</v>
      </c>
      <c r="Y3" s="205">
        <f t="shared" si="0"/>
        <v>4</v>
      </c>
      <c r="Z3" s="205">
        <f t="shared" si="0"/>
        <v>5</v>
      </c>
      <c r="AA3" s="205">
        <f t="shared" si="0"/>
        <v>6</v>
      </c>
      <c r="AB3" s="205">
        <f t="shared" si="0"/>
        <v>7</v>
      </c>
      <c r="AC3" s="205">
        <f t="shared" si="0"/>
        <v>1</v>
      </c>
      <c r="AD3" s="205">
        <f t="shared" si="0"/>
        <v>2</v>
      </c>
      <c r="AE3" s="205">
        <f t="shared" si="0"/>
        <v>3</v>
      </c>
      <c r="AF3" s="205">
        <f t="shared" si="0"/>
        <v>4</v>
      </c>
    </row>
    <row r="4" spans="2:32" ht="64.5" x14ac:dyDescent="0.25">
      <c r="B4" s="185" t="s">
        <v>118</v>
      </c>
      <c r="C4" s="185" t="s">
        <v>298</v>
      </c>
      <c r="D4" s="186" t="s">
        <v>119</v>
      </c>
      <c r="E4" s="186" t="s">
        <v>292</v>
      </c>
      <c r="F4" s="187">
        <v>43651</v>
      </c>
      <c r="G4" s="188">
        <f>+F4+1</f>
        <v>43652</v>
      </c>
      <c r="H4" s="188">
        <f t="shared" ref="H4:AF4" si="1">+G4+1</f>
        <v>43653</v>
      </c>
      <c r="I4" s="188">
        <f t="shared" si="1"/>
        <v>43654</v>
      </c>
      <c r="J4" s="188">
        <f t="shared" si="1"/>
        <v>43655</v>
      </c>
      <c r="K4" s="188">
        <f t="shared" si="1"/>
        <v>43656</v>
      </c>
      <c r="L4" s="188">
        <f t="shared" si="1"/>
        <v>43657</v>
      </c>
      <c r="M4" s="188">
        <f t="shared" si="1"/>
        <v>43658</v>
      </c>
      <c r="N4" s="188">
        <f t="shared" si="1"/>
        <v>43659</v>
      </c>
      <c r="O4" s="188">
        <f t="shared" si="1"/>
        <v>43660</v>
      </c>
      <c r="P4" s="188">
        <f t="shared" si="1"/>
        <v>43661</v>
      </c>
      <c r="Q4" s="188">
        <f t="shared" si="1"/>
        <v>43662</v>
      </c>
      <c r="R4" s="188">
        <f t="shared" si="1"/>
        <v>43663</v>
      </c>
      <c r="S4" s="188">
        <f t="shared" si="1"/>
        <v>43664</v>
      </c>
      <c r="T4" s="188">
        <f t="shared" si="1"/>
        <v>43665</v>
      </c>
      <c r="U4" s="188">
        <f t="shared" si="1"/>
        <v>43666</v>
      </c>
      <c r="V4" s="188">
        <f t="shared" si="1"/>
        <v>43667</v>
      </c>
      <c r="W4" s="188">
        <f t="shared" si="1"/>
        <v>43668</v>
      </c>
      <c r="X4" s="188">
        <f t="shared" si="1"/>
        <v>43669</v>
      </c>
      <c r="Y4" s="188">
        <f t="shared" si="1"/>
        <v>43670</v>
      </c>
      <c r="Z4" s="188">
        <f t="shared" si="1"/>
        <v>43671</v>
      </c>
      <c r="AA4" s="188">
        <f t="shared" si="1"/>
        <v>43672</v>
      </c>
      <c r="AB4" s="188">
        <f t="shared" si="1"/>
        <v>43673</v>
      </c>
      <c r="AC4" s="188">
        <f t="shared" si="1"/>
        <v>43674</v>
      </c>
      <c r="AD4" s="188">
        <f t="shared" si="1"/>
        <v>43675</v>
      </c>
      <c r="AE4" s="188">
        <f t="shared" si="1"/>
        <v>43676</v>
      </c>
      <c r="AF4" s="188">
        <f t="shared" si="1"/>
        <v>43677</v>
      </c>
    </row>
    <row r="5" spans="2:32" x14ac:dyDescent="0.25">
      <c r="B5" s="189">
        <v>43651</v>
      </c>
      <c r="C5" s="190">
        <f ca="1">B5+D5-1</f>
        <v>43654</v>
      </c>
      <c r="D5" s="191">
        <f ca="1">RANDBETWEEN(1,7)</f>
        <v>4</v>
      </c>
      <c r="E5" s="192" t="s">
        <v>299</v>
      </c>
      <c r="F5" s="193" t="str">
        <f ca="1">IF(AND(F$4&gt;=$B5,F$4&lt;=$C5),$E5,"")</f>
        <v>Finished</v>
      </c>
      <c r="G5" s="193" t="str">
        <f t="shared" ref="G5:AF9" ca="1" si="2">IF(AND(G$4&gt;=$B5,G$4&lt;=$C5),$E5,"")</f>
        <v>Finished</v>
      </c>
      <c r="H5" s="193" t="str">
        <f t="shared" ca="1" si="2"/>
        <v>Finished</v>
      </c>
      <c r="I5" s="193" t="str">
        <f t="shared" ca="1" si="2"/>
        <v>Finished</v>
      </c>
      <c r="J5" s="193" t="str">
        <f t="shared" ca="1" si="2"/>
        <v/>
      </c>
      <c r="K5" s="193" t="str">
        <f t="shared" ca="1" si="2"/>
        <v/>
      </c>
      <c r="L5" s="193" t="str">
        <f t="shared" ca="1" si="2"/>
        <v/>
      </c>
      <c r="M5" s="193" t="str">
        <f t="shared" ca="1" si="2"/>
        <v/>
      </c>
      <c r="N5" s="193" t="str">
        <f t="shared" ca="1" si="2"/>
        <v/>
      </c>
      <c r="O5" s="193" t="str">
        <f t="shared" ca="1" si="2"/>
        <v/>
      </c>
      <c r="P5" s="193" t="str">
        <f t="shared" ca="1" si="2"/>
        <v/>
      </c>
      <c r="Q5" s="193" t="str">
        <f t="shared" ca="1" si="2"/>
        <v/>
      </c>
      <c r="R5" s="193" t="str">
        <f t="shared" ca="1" si="2"/>
        <v/>
      </c>
      <c r="S5" s="193" t="str">
        <f t="shared" ca="1" si="2"/>
        <v/>
      </c>
      <c r="T5" s="193" t="str">
        <f t="shared" ca="1" si="2"/>
        <v/>
      </c>
      <c r="U5" s="193" t="str">
        <f t="shared" ca="1" si="2"/>
        <v/>
      </c>
      <c r="V5" s="193" t="str">
        <f t="shared" ca="1" si="2"/>
        <v/>
      </c>
      <c r="W5" s="193" t="str">
        <f t="shared" ca="1" si="2"/>
        <v/>
      </c>
      <c r="X5" s="193" t="str">
        <f t="shared" ca="1" si="2"/>
        <v/>
      </c>
      <c r="Y5" s="193" t="str">
        <f t="shared" ca="1" si="2"/>
        <v/>
      </c>
      <c r="Z5" s="193" t="str">
        <f t="shared" ca="1" si="2"/>
        <v/>
      </c>
      <c r="AA5" s="193" t="str">
        <f t="shared" ca="1" si="2"/>
        <v/>
      </c>
      <c r="AB5" s="193" t="str">
        <f t="shared" ca="1" si="2"/>
        <v/>
      </c>
      <c r="AC5" s="193" t="str">
        <f t="shared" ca="1" si="2"/>
        <v/>
      </c>
      <c r="AD5" s="193" t="str">
        <f t="shared" ca="1" si="2"/>
        <v/>
      </c>
      <c r="AE5" s="193" t="str">
        <f t="shared" ca="1" si="2"/>
        <v/>
      </c>
      <c r="AF5" s="193" t="str">
        <f t="shared" ca="1" si="2"/>
        <v/>
      </c>
    </row>
    <row r="6" spans="2:32" x14ac:dyDescent="0.25">
      <c r="B6" s="189">
        <v>43656</v>
      </c>
      <c r="C6" s="190">
        <f t="shared" ref="C6:C9" ca="1" si="3">B6+D6-1</f>
        <v>43661</v>
      </c>
      <c r="D6" s="191">
        <f t="shared" ref="D6:D9" ca="1" si="4">RANDBETWEEN(1,7)</f>
        <v>6</v>
      </c>
      <c r="E6" s="192" t="s">
        <v>162</v>
      </c>
      <c r="F6" s="193" t="str">
        <f t="shared" ref="F6:U9" ca="1" si="5">IF(AND(F$4&gt;=$B6,F$4&lt;=$C6),$E6,"")</f>
        <v/>
      </c>
      <c r="G6" s="193" t="str">
        <f t="shared" ca="1" si="5"/>
        <v/>
      </c>
      <c r="H6" s="193" t="str">
        <f t="shared" ca="1" si="5"/>
        <v/>
      </c>
      <c r="I6" s="193" t="str">
        <f t="shared" ca="1" si="5"/>
        <v/>
      </c>
      <c r="J6" s="193" t="str">
        <f t="shared" ca="1" si="5"/>
        <v/>
      </c>
      <c r="K6" s="193" t="str">
        <f t="shared" ca="1" si="5"/>
        <v>Pending</v>
      </c>
      <c r="L6" s="193" t="str">
        <f t="shared" ca="1" si="5"/>
        <v>Pending</v>
      </c>
      <c r="M6" s="193" t="str">
        <f t="shared" ca="1" si="5"/>
        <v>Pending</v>
      </c>
      <c r="N6" s="193" t="str">
        <f t="shared" ca="1" si="5"/>
        <v>Pending</v>
      </c>
      <c r="O6" s="193" t="str">
        <f t="shared" ca="1" si="5"/>
        <v>Pending</v>
      </c>
      <c r="P6" s="193" t="str">
        <f t="shared" ca="1" si="5"/>
        <v>Pending</v>
      </c>
      <c r="Q6" s="193" t="str">
        <f t="shared" ca="1" si="5"/>
        <v/>
      </c>
      <c r="R6" s="193" t="str">
        <f t="shared" ca="1" si="5"/>
        <v/>
      </c>
      <c r="S6" s="193" t="str">
        <f t="shared" ca="1" si="5"/>
        <v/>
      </c>
      <c r="T6" s="193" t="str">
        <f t="shared" ca="1" si="5"/>
        <v/>
      </c>
      <c r="U6" s="193" t="str">
        <f t="shared" ca="1" si="5"/>
        <v/>
      </c>
      <c r="V6" s="193" t="str">
        <f t="shared" ca="1" si="2"/>
        <v/>
      </c>
      <c r="W6" s="193" t="str">
        <f t="shared" ca="1" si="2"/>
        <v/>
      </c>
      <c r="X6" s="193" t="str">
        <f t="shared" ca="1" si="2"/>
        <v/>
      </c>
      <c r="Y6" s="193" t="str">
        <f t="shared" ca="1" si="2"/>
        <v/>
      </c>
      <c r="Z6" s="193" t="str">
        <f t="shared" ca="1" si="2"/>
        <v/>
      </c>
      <c r="AA6" s="193" t="str">
        <f t="shared" ca="1" si="2"/>
        <v/>
      </c>
      <c r="AB6" s="193" t="str">
        <f t="shared" ca="1" si="2"/>
        <v/>
      </c>
      <c r="AC6" s="193" t="str">
        <f t="shared" ca="1" si="2"/>
        <v/>
      </c>
      <c r="AD6" s="193" t="str">
        <f t="shared" ca="1" si="2"/>
        <v/>
      </c>
      <c r="AE6" s="193" t="str">
        <f t="shared" ca="1" si="2"/>
        <v/>
      </c>
      <c r="AF6" s="193" t="str">
        <f t="shared" ca="1" si="2"/>
        <v/>
      </c>
    </row>
    <row r="7" spans="2:32" x14ac:dyDescent="0.25">
      <c r="B7" s="189">
        <v>43661</v>
      </c>
      <c r="C7" s="190">
        <f t="shared" ca="1" si="3"/>
        <v>43661</v>
      </c>
      <c r="D7" s="191">
        <f t="shared" ca="1" si="4"/>
        <v>1</v>
      </c>
      <c r="E7" s="192" t="s">
        <v>299</v>
      </c>
      <c r="F7" s="193" t="str">
        <f t="shared" ca="1" si="5"/>
        <v/>
      </c>
      <c r="G7" s="193" t="str">
        <f t="shared" ca="1" si="2"/>
        <v/>
      </c>
      <c r="H7" s="193" t="str">
        <f t="shared" ca="1" si="2"/>
        <v/>
      </c>
      <c r="I7" s="193" t="str">
        <f t="shared" ca="1" si="2"/>
        <v/>
      </c>
      <c r="J7" s="193" t="str">
        <f t="shared" ca="1" si="2"/>
        <v/>
      </c>
      <c r="K7" s="193" t="str">
        <f t="shared" ca="1" si="2"/>
        <v/>
      </c>
      <c r="L7" s="193" t="str">
        <f t="shared" ca="1" si="2"/>
        <v/>
      </c>
      <c r="M7" s="193" t="str">
        <f t="shared" ca="1" si="2"/>
        <v/>
      </c>
      <c r="N7" s="193" t="str">
        <f t="shared" ca="1" si="2"/>
        <v/>
      </c>
      <c r="O7" s="193" t="str">
        <f t="shared" ca="1" si="2"/>
        <v/>
      </c>
      <c r="P7" s="193" t="str">
        <f t="shared" ca="1" si="2"/>
        <v>Finished</v>
      </c>
      <c r="Q7" s="193" t="str">
        <f t="shared" ca="1" si="2"/>
        <v/>
      </c>
      <c r="R7" s="193" t="str">
        <f t="shared" ca="1" si="2"/>
        <v/>
      </c>
      <c r="S7" s="193" t="str">
        <f t="shared" ca="1" si="2"/>
        <v/>
      </c>
      <c r="T7" s="193" t="str">
        <f t="shared" ca="1" si="2"/>
        <v/>
      </c>
      <c r="U7" s="193" t="str">
        <f t="shared" ca="1" si="2"/>
        <v/>
      </c>
      <c r="V7" s="193" t="str">
        <f t="shared" ca="1" si="2"/>
        <v/>
      </c>
      <c r="W7" s="193" t="str">
        <f t="shared" ca="1" si="2"/>
        <v/>
      </c>
      <c r="X7" s="193" t="str">
        <f t="shared" ca="1" si="2"/>
        <v/>
      </c>
      <c r="Y7" s="193" t="str">
        <f t="shared" ca="1" si="2"/>
        <v/>
      </c>
      <c r="Z7" s="193" t="str">
        <f t="shared" ca="1" si="2"/>
        <v/>
      </c>
      <c r="AA7" s="193" t="str">
        <f t="shared" ca="1" si="2"/>
        <v/>
      </c>
      <c r="AB7" s="193" t="str">
        <f t="shared" ca="1" si="2"/>
        <v/>
      </c>
      <c r="AC7" s="193" t="str">
        <f t="shared" ca="1" si="2"/>
        <v/>
      </c>
      <c r="AD7" s="193" t="str">
        <f t="shared" ca="1" si="2"/>
        <v/>
      </c>
      <c r="AE7" s="193" t="str">
        <f t="shared" ca="1" si="2"/>
        <v/>
      </c>
      <c r="AF7" s="193" t="str">
        <f t="shared" ca="1" si="2"/>
        <v/>
      </c>
    </row>
    <row r="8" spans="2:32" x14ac:dyDescent="0.25">
      <c r="B8" s="189">
        <v>43668</v>
      </c>
      <c r="C8" s="190">
        <f t="shared" ca="1" si="3"/>
        <v>43671</v>
      </c>
      <c r="D8" s="191">
        <f t="shared" ca="1" si="4"/>
        <v>4</v>
      </c>
      <c r="E8" s="192" t="s">
        <v>162</v>
      </c>
      <c r="F8" s="193" t="str">
        <f t="shared" ca="1" si="5"/>
        <v/>
      </c>
      <c r="G8" s="193" t="str">
        <f t="shared" ca="1" si="2"/>
        <v/>
      </c>
      <c r="H8" s="193" t="str">
        <f t="shared" ca="1" si="2"/>
        <v/>
      </c>
      <c r="I8" s="193" t="str">
        <f t="shared" ca="1" si="2"/>
        <v/>
      </c>
      <c r="J8" s="193" t="str">
        <f t="shared" ca="1" si="2"/>
        <v/>
      </c>
      <c r="K8" s="193" t="str">
        <f t="shared" ca="1" si="2"/>
        <v/>
      </c>
      <c r="L8" s="193" t="str">
        <f t="shared" ca="1" si="2"/>
        <v/>
      </c>
      <c r="M8" s="193" t="str">
        <f t="shared" ca="1" si="2"/>
        <v/>
      </c>
      <c r="N8" s="193" t="str">
        <f t="shared" ca="1" si="2"/>
        <v/>
      </c>
      <c r="O8" s="193" t="str">
        <f t="shared" ca="1" si="2"/>
        <v/>
      </c>
      <c r="P8" s="193" t="str">
        <f t="shared" ca="1" si="2"/>
        <v/>
      </c>
      <c r="Q8" s="193" t="str">
        <f t="shared" ca="1" si="2"/>
        <v/>
      </c>
      <c r="R8" s="193" t="str">
        <f t="shared" ca="1" si="2"/>
        <v/>
      </c>
      <c r="S8" s="193" t="str">
        <f t="shared" ca="1" si="2"/>
        <v/>
      </c>
      <c r="T8" s="193" t="str">
        <f t="shared" ca="1" si="2"/>
        <v/>
      </c>
      <c r="U8" s="193" t="str">
        <f t="shared" ca="1" si="2"/>
        <v/>
      </c>
      <c r="V8" s="193" t="str">
        <f t="shared" ca="1" si="2"/>
        <v/>
      </c>
      <c r="W8" s="193" t="str">
        <f t="shared" ca="1" si="2"/>
        <v>Pending</v>
      </c>
      <c r="X8" s="193" t="str">
        <f t="shared" ca="1" si="2"/>
        <v>Pending</v>
      </c>
      <c r="Y8" s="193" t="str">
        <f t="shared" ca="1" si="2"/>
        <v>Pending</v>
      </c>
      <c r="Z8" s="193" t="str">
        <f t="shared" ca="1" si="2"/>
        <v>Pending</v>
      </c>
      <c r="AA8" s="193" t="str">
        <f t="shared" ca="1" si="2"/>
        <v/>
      </c>
      <c r="AB8" s="193" t="str">
        <f t="shared" ca="1" si="2"/>
        <v/>
      </c>
      <c r="AC8" s="193" t="str">
        <f t="shared" ca="1" si="2"/>
        <v/>
      </c>
      <c r="AD8" s="193" t="str">
        <f t="shared" ca="1" si="2"/>
        <v/>
      </c>
      <c r="AE8" s="193" t="str">
        <f t="shared" ca="1" si="2"/>
        <v/>
      </c>
      <c r="AF8" s="193" t="str">
        <f t="shared" ca="1" si="2"/>
        <v/>
      </c>
    </row>
    <row r="9" spans="2:32" x14ac:dyDescent="0.25">
      <c r="B9" s="189">
        <v>43670</v>
      </c>
      <c r="C9" s="190">
        <f t="shared" ca="1" si="3"/>
        <v>43676</v>
      </c>
      <c r="D9" s="191">
        <f t="shared" ca="1" si="4"/>
        <v>7</v>
      </c>
      <c r="E9" s="192" t="s">
        <v>299</v>
      </c>
      <c r="F9" s="193" t="str">
        <f t="shared" ca="1" si="5"/>
        <v/>
      </c>
      <c r="G9" s="193" t="str">
        <f t="shared" ca="1" si="2"/>
        <v/>
      </c>
      <c r="H9" s="193" t="str">
        <f t="shared" ca="1" si="2"/>
        <v/>
      </c>
      <c r="I9" s="193" t="str">
        <f t="shared" ca="1" si="2"/>
        <v/>
      </c>
      <c r="J9" s="193" t="str">
        <f t="shared" ca="1" si="2"/>
        <v/>
      </c>
      <c r="K9" s="193" t="str">
        <f t="shared" ca="1" si="2"/>
        <v/>
      </c>
      <c r="L9" s="193" t="str">
        <f t="shared" ca="1" si="2"/>
        <v/>
      </c>
      <c r="M9" s="193" t="str">
        <f t="shared" ca="1" si="2"/>
        <v/>
      </c>
      <c r="N9" s="193" t="str">
        <f t="shared" ca="1" si="2"/>
        <v/>
      </c>
      <c r="O9" s="193" t="str">
        <f t="shared" ca="1" si="2"/>
        <v/>
      </c>
      <c r="P9" s="193" t="str">
        <f t="shared" ca="1" si="2"/>
        <v/>
      </c>
      <c r="Q9" s="193" t="str">
        <f t="shared" ca="1" si="2"/>
        <v/>
      </c>
      <c r="R9" s="193" t="str">
        <f t="shared" ca="1" si="2"/>
        <v/>
      </c>
      <c r="S9" s="193" t="str">
        <f t="shared" ca="1" si="2"/>
        <v/>
      </c>
      <c r="T9" s="193" t="str">
        <f t="shared" ca="1" si="2"/>
        <v/>
      </c>
      <c r="U9" s="193" t="str">
        <f t="shared" ca="1" si="2"/>
        <v/>
      </c>
      <c r="V9" s="193" t="str">
        <f t="shared" ca="1" si="2"/>
        <v/>
      </c>
      <c r="W9" s="193" t="str">
        <f t="shared" ca="1" si="2"/>
        <v/>
      </c>
      <c r="X9" s="193" t="str">
        <f t="shared" ca="1" si="2"/>
        <v/>
      </c>
      <c r="Y9" s="193" t="str">
        <f t="shared" ca="1" si="2"/>
        <v>Finished</v>
      </c>
      <c r="Z9" s="193" t="str">
        <f t="shared" ca="1" si="2"/>
        <v>Finished</v>
      </c>
      <c r="AA9" s="193" t="str">
        <f t="shared" ca="1" si="2"/>
        <v>Finished</v>
      </c>
      <c r="AB9" s="193" t="str">
        <f t="shared" ca="1" si="2"/>
        <v>Finished</v>
      </c>
      <c r="AC9" s="193" t="str">
        <f t="shared" ca="1" si="2"/>
        <v>Finished</v>
      </c>
      <c r="AD9" s="193" t="str">
        <f t="shared" ca="1" si="2"/>
        <v>Finished</v>
      </c>
      <c r="AE9" s="193" t="str">
        <f t="shared" ca="1" si="2"/>
        <v>Finished</v>
      </c>
      <c r="AF9" s="193" t="str">
        <f t="shared" ca="1" si="2"/>
        <v/>
      </c>
    </row>
    <row r="11" spans="2:32" ht="15" customHeight="1" x14ac:dyDescent="0.25"/>
    <row r="12" spans="2:32" ht="15" customHeight="1" x14ac:dyDescent="0.25"/>
    <row r="13" spans="2:32" ht="15" customHeight="1" x14ac:dyDescent="0.25"/>
    <row r="14" spans="2:32" ht="15" customHeight="1" x14ac:dyDescent="0.25"/>
    <row r="15" spans="2:32" ht="15" customHeight="1" x14ac:dyDescent="0.25"/>
    <row r="16" spans="2:32" ht="15" customHeight="1" x14ac:dyDescent="0.25"/>
    <row r="17" ht="15" customHeight="1" x14ac:dyDescent="0.25"/>
  </sheetData>
  <sheetProtection algorithmName="SHA-512" hashValue="IMDFLRFboqsSlPUztkVQ1I19nQL+qR/NDPgLCBNHYrtXAnUOF/A4lLXppmQBTCHYCLKimmMSO0KNIkpRtCvCrA==" saltValue="aKVIdnJz5FMPYycx/dZENw==" spinCount="100000" sheet="1" objects="1" scenarios="1"/>
  <conditionalFormatting sqref="F5:AF9">
    <cfRule type="expression" dxfId="66" priority="2">
      <formula>$C$2=F$4</formula>
    </cfRule>
    <cfRule type="cellIs" dxfId="65" priority="4" operator="equal">
      <formula>"Pending"</formula>
    </cfRule>
    <cfRule type="cellIs" dxfId="64" priority="5" operator="equal">
      <formula>"Finished"</formula>
    </cfRule>
  </conditionalFormatting>
  <conditionalFormatting sqref="F3:AF4">
    <cfRule type="expression" dxfId="63" priority="1">
      <formula>OR(F$3=1,F$3=7)</formula>
    </cfRule>
  </conditionalFormatting>
  <dataValidations count="2">
    <dataValidation type="list" allowBlank="1" showInputMessage="1" showErrorMessage="1" sqref="E5:E9">
      <formula1>"Finished,Pending"</formula1>
    </dataValidation>
    <dataValidation type="list" allowBlank="1" showInputMessage="1" showErrorMessage="1" sqref="C2">
      <formula1>$F$4:$AF$4</formula1>
    </dataValidation>
  </dataValidation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showGridLines="0" workbookViewId="0">
      <selection activeCell="K8" sqref="K8"/>
    </sheetView>
  </sheetViews>
  <sheetFormatPr defaultRowHeight="20.25" x14ac:dyDescent="0.3"/>
  <cols>
    <col min="1" max="1" width="4.5703125" style="68" bestFit="1" customWidth="1"/>
    <col min="2" max="2" width="6" style="68" bestFit="1" customWidth="1"/>
    <col min="3" max="3" width="7.0703125" style="68" bestFit="1" customWidth="1"/>
    <col min="4" max="16384" width="9.140625" style="68"/>
  </cols>
  <sheetData>
    <row r="1" spans="1:17" x14ac:dyDescent="0.3">
      <c r="A1" s="123" t="s">
        <v>117</v>
      </c>
      <c r="B1" s="125" t="s">
        <v>118</v>
      </c>
      <c r="C1" s="125" t="s">
        <v>119</v>
      </c>
    </row>
    <row r="2" spans="1:17" x14ac:dyDescent="0.3">
      <c r="A2" s="124" t="s">
        <v>120</v>
      </c>
      <c r="B2" s="126">
        <v>42248</v>
      </c>
      <c r="C2" s="127">
        <f ca="1">RANDBETWEEN(3,25)</f>
        <v>9</v>
      </c>
      <c r="M2" s="121"/>
      <c r="O2" s="121"/>
      <c r="Q2" s="121"/>
    </row>
    <row r="3" spans="1:17" x14ac:dyDescent="0.3">
      <c r="A3" s="124" t="s">
        <v>121</v>
      </c>
      <c r="B3" s="126">
        <v>42256</v>
      </c>
      <c r="C3" s="127">
        <f t="shared" ref="C3:C9" ca="1" si="0">RANDBETWEEN(3,25)</f>
        <v>17</v>
      </c>
      <c r="M3" s="121"/>
      <c r="O3" s="121"/>
      <c r="Q3" s="121"/>
    </row>
    <row r="4" spans="1:17" x14ac:dyDescent="0.3">
      <c r="A4" s="124" t="s">
        <v>122</v>
      </c>
      <c r="B4" s="126">
        <v>42265</v>
      </c>
      <c r="C4" s="127">
        <f t="shared" ca="1" si="0"/>
        <v>17</v>
      </c>
      <c r="M4" s="121"/>
      <c r="O4" s="121"/>
      <c r="Q4" s="121"/>
    </row>
    <row r="5" spans="1:17" x14ac:dyDescent="0.3">
      <c r="A5" s="124" t="s">
        <v>123</v>
      </c>
      <c r="B5" s="126">
        <v>42270</v>
      </c>
      <c r="C5" s="127">
        <f t="shared" ca="1" si="0"/>
        <v>25</v>
      </c>
      <c r="M5" s="121"/>
      <c r="O5" s="121"/>
      <c r="Q5" s="121"/>
    </row>
    <row r="6" spans="1:17" x14ac:dyDescent="0.3">
      <c r="A6" s="124" t="s">
        <v>124</v>
      </c>
      <c r="B6" s="126">
        <v>42279</v>
      </c>
      <c r="C6" s="127">
        <f t="shared" ca="1" si="0"/>
        <v>15</v>
      </c>
      <c r="M6" s="121"/>
      <c r="O6" s="121"/>
      <c r="Q6" s="121"/>
    </row>
    <row r="7" spans="1:17" x14ac:dyDescent="0.3">
      <c r="A7" s="124" t="s">
        <v>125</v>
      </c>
      <c r="B7" s="126">
        <v>42284</v>
      </c>
      <c r="C7" s="127">
        <f t="shared" ca="1" si="0"/>
        <v>3</v>
      </c>
      <c r="M7" s="121"/>
      <c r="O7" s="121"/>
      <c r="Q7" s="121"/>
    </row>
    <row r="8" spans="1:17" x14ac:dyDescent="0.3">
      <c r="A8" s="124" t="s">
        <v>126</v>
      </c>
      <c r="B8" s="126">
        <v>42293</v>
      </c>
      <c r="C8" s="127">
        <f t="shared" ca="1" si="0"/>
        <v>15</v>
      </c>
      <c r="M8" s="121"/>
      <c r="O8" s="121"/>
      <c r="Q8" s="121"/>
    </row>
    <row r="9" spans="1:17" x14ac:dyDescent="0.3">
      <c r="A9" s="124" t="s">
        <v>127</v>
      </c>
      <c r="B9" s="126">
        <v>42301</v>
      </c>
      <c r="C9" s="127">
        <f t="shared" ca="1" si="0"/>
        <v>16</v>
      </c>
      <c r="M9" s="121"/>
      <c r="O9" s="121"/>
      <c r="Q9" s="121"/>
    </row>
    <row r="11" spans="1:17" x14ac:dyDescent="0.3">
      <c r="F11" s="122"/>
    </row>
  </sheetData>
  <sheetProtection algorithmName="SHA-512" hashValue="O5jNElKPXCYQgWesw6nYuxULBT71Temc7PE9oRCANTZJ6MF+SxG/72oz7+WbhCPo4RMQdvobJGk5j4XV6BYQQw==" saltValue="2dVBPBOHc35rygvPbx8QZQ==" spinCount="100000" sheet="1" objects="1" scenarios="1"/>
  <conditionalFormatting sqref="C2:C9">
    <cfRule type="dataBar" priority="1">
      <dataBar>
        <cfvo type="min"/>
        <cfvo type="max"/>
        <color rgb="FFFFB628"/>
      </dataBar>
      <extLst>
        <ext xmlns:x14="http://schemas.microsoft.com/office/spreadsheetml/2009/9/main" uri="{B025F937-C7B1-47D3-B67F-A62EFF666E3E}">
          <x14:id>{F4E0C8DB-E8C4-4E1B-8939-55147360471E}</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F4E0C8DB-E8C4-4E1B-8939-55147360471E}">
            <x14:dataBar minLength="0" maxLength="100" border="1" negativeBarBorderColorSameAsPositive="0">
              <x14:cfvo type="autoMin"/>
              <x14:cfvo type="autoMax"/>
              <x14:borderColor rgb="FFFFB628"/>
              <x14:negativeFillColor rgb="FFFF0000"/>
              <x14:negativeBorderColor rgb="FFFF0000"/>
              <x14:axisColor rgb="FF000000"/>
            </x14:dataBar>
          </x14:cfRule>
          <xm:sqref>C2:C9</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showGridLines="0" topLeftCell="A2" workbookViewId="0">
      <selection activeCell="N13" sqref="N13"/>
    </sheetView>
  </sheetViews>
  <sheetFormatPr defaultRowHeight="19.5" x14ac:dyDescent="0.3"/>
  <cols>
    <col min="1" max="1" width="6.5703125" style="128" customWidth="1"/>
    <col min="2" max="2" width="5.85546875" style="128" customWidth="1"/>
    <col min="3" max="3" width="5.28515625" style="128" bestFit="1" customWidth="1"/>
    <col min="4" max="4" width="5.140625" style="128" bestFit="1" customWidth="1"/>
    <col min="5" max="5" width="5.5" style="128" bestFit="1" customWidth="1"/>
    <col min="6" max="6" width="5.28515625" style="128" bestFit="1" customWidth="1"/>
    <col min="7" max="7" width="4.85546875" style="128" bestFit="1" customWidth="1"/>
    <col min="8" max="8" width="4.42578125" style="128" bestFit="1" customWidth="1"/>
    <col min="9" max="9" width="5.35546875" style="128" bestFit="1" customWidth="1"/>
    <col min="10" max="10" width="5.140625" style="128" bestFit="1" customWidth="1"/>
    <col min="11" max="11" width="5" style="128" bestFit="1" customWidth="1"/>
    <col min="12" max="12" width="5.42578125" style="128" bestFit="1" customWidth="1"/>
    <col min="13" max="13" width="5.140625" style="128" bestFit="1" customWidth="1"/>
    <col min="14" max="16384" width="9.140625" style="128"/>
  </cols>
  <sheetData>
    <row r="1" spans="1:13" ht="22.5" hidden="1" customHeight="1" x14ac:dyDescent="0.3">
      <c r="B1" s="129">
        <v>43466</v>
      </c>
      <c r="C1" s="129">
        <v>43497</v>
      </c>
      <c r="D1" s="129">
        <v>43525</v>
      </c>
      <c r="E1" s="129">
        <v>43556</v>
      </c>
      <c r="F1" s="129">
        <v>43586</v>
      </c>
      <c r="G1" s="129">
        <v>43617</v>
      </c>
      <c r="H1" s="129">
        <v>43647</v>
      </c>
      <c r="I1" s="129">
        <v>43678</v>
      </c>
      <c r="J1" s="129">
        <v>43709</v>
      </c>
      <c r="K1" s="129">
        <v>43739</v>
      </c>
      <c r="L1" s="129">
        <v>43770</v>
      </c>
      <c r="M1" s="129">
        <v>43800</v>
      </c>
    </row>
    <row r="2" spans="1:13" ht="16.5" customHeight="1" x14ac:dyDescent="0.3"/>
    <row r="3" spans="1:13" x14ac:dyDescent="0.3">
      <c r="B3" s="238">
        <v>43678</v>
      </c>
    </row>
    <row r="4" spans="1:13" x14ac:dyDescent="0.3">
      <c r="A4" s="128" t="s">
        <v>95</v>
      </c>
      <c r="B4" s="130">
        <f>IF(B1&gt;$B$3,"",B1)</f>
        <v>43466</v>
      </c>
      <c r="C4" s="130">
        <f t="shared" ref="C4:M4" si="0">IF(C1&gt;$B$3,"",C1)</f>
        <v>43497</v>
      </c>
      <c r="D4" s="130">
        <f t="shared" si="0"/>
        <v>43525</v>
      </c>
      <c r="E4" s="130">
        <f t="shared" si="0"/>
        <v>43556</v>
      </c>
      <c r="F4" s="130">
        <f t="shared" si="0"/>
        <v>43586</v>
      </c>
      <c r="G4" s="130">
        <f t="shared" si="0"/>
        <v>43617</v>
      </c>
      <c r="H4" s="130">
        <f t="shared" si="0"/>
        <v>43647</v>
      </c>
      <c r="I4" s="130">
        <f t="shared" si="0"/>
        <v>43678</v>
      </c>
      <c r="J4" s="130" t="str">
        <f t="shared" si="0"/>
        <v/>
      </c>
      <c r="K4" s="130" t="str">
        <f t="shared" si="0"/>
        <v/>
      </c>
      <c r="L4" s="130" t="str">
        <f t="shared" si="0"/>
        <v/>
      </c>
      <c r="M4" s="130" t="str">
        <f t="shared" si="0"/>
        <v/>
      </c>
    </row>
    <row r="5" spans="1:13" x14ac:dyDescent="0.3">
      <c r="A5" s="128" t="s">
        <v>96</v>
      </c>
      <c r="B5" s="131">
        <v>287</v>
      </c>
      <c r="C5" s="131">
        <v>478</v>
      </c>
      <c r="D5" s="131">
        <v>469</v>
      </c>
      <c r="E5" s="131">
        <v>369</v>
      </c>
      <c r="F5" s="131">
        <v>438</v>
      </c>
      <c r="G5" s="131">
        <v>315</v>
      </c>
      <c r="H5" s="131">
        <v>380</v>
      </c>
      <c r="I5" s="131">
        <v>320</v>
      </c>
      <c r="J5" s="131">
        <v>174</v>
      </c>
      <c r="K5" s="131">
        <v>426</v>
      </c>
      <c r="L5" s="131">
        <v>122</v>
      </c>
      <c r="M5" s="131">
        <v>143</v>
      </c>
    </row>
    <row r="6" spans="1:13" x14ac:dyDescent="0.3">
      <c r="A6" s="132" t="s">
        <v>97</v>
      </c>
      <c r="B6" s="131">
        <v>263</v>
      </c>
      <c r="C6" s="131">
        <v>327</v>
      </c>
      <c r="D6" s="131">
        <v>314</v>
      </c>
      <c r="E6" s="131">
        <v>335</v>
      </c>
      <c r="F6" s="131">
        <v>298</v>
      </c>
      <c r="G6" s="131">
        <v>457</v>
      </c>
      <c r="H6" s="131">
        <v>323</v>
      </c>
      <c r="I6" s="131">
        <v>202</v>
      </c>
      <c r="J6" s="131">
        <v>288</v>
      </c>
      <c r="K6" s="131">
        <v>292</v>
      </c>
      <c r="L6" s="131">
        <v>500</v>
      </c>
      <c r="M6" s="131">
        <v>285</v>
      </c>
    </row>
    <row r="7" spans="1:13" x14ac:dyDescent="0.3">
      <c r="A7" s="132" t="s">
        <v>98</v>
      </c>
      <c r="B7" s="131">
        <v>211</v>
      </c>
      <c r="C7" s="131">
        <v>251</v>
      </c>
      <c r="D7" s="131">
        <v>398</v>
      </c>
      <c r="E7" s="131">
        <v>388</v>
      </c>
      <c r="F7" s="131">
        <v>156</v>
      </c>
      <c r="G7" s="131">
        <v>137</v>
      </c>
      <c r="H7" s="131">
        <v>199</v>
      </c>
      <c r="I7" s="131">
        <v>336</v>
      </c>
      <c r="J7" s="131">
        <v>367</v>
      </c>
      <c r="K7" s="131">
        <v>474</v>
      </c>
      <c r="L7" s="131">
        <v>353</v>
      </c>
      <c r="M7" s="131">
        <v>103</v>
      </c>
    </row>
    <row r="8" spans="1:13" x14ac:dyDescent="0.3">
      <c r="A8" s="132" t="s">
        <v>99</v>
      </c>
      <c r="B8" s="131">
        <v>178</v>
      </c>
      <c r="C8" s="131">
        <v>500</v>
      </c>
      <c r="D8" s="131">
        <v>234</v>
      </c>
      <c r="E8" s="131">
        <v>136</v>
      </c>
      <c r="F8" s="131">
        <v>445</v>
      </c>
      <c r="G8" s="131">
        <v>279</v>
      </c>
      <c r="H8" s="131">
        <v>213</v>
      </c>
      <c r="I8" s="131">
        <v>224</v>
      </c>
      <c r="J8" s="131">
        <v>340</v>
      </c>
      <c r="K8" s="131">
        <v>438</v>
      </c>
      <c r="L8" s="131">
        <v>366</v>
      </c>
      <c r="M8" s="131">
        <v>471</v>
      </c>
    </row>
  </sheetData>
  <sheetProtection algorithmName="SHA-512" hashValue="v1tuD/IXTkFdB6nStljmRyLFr2CN8msOMZ0b2H4OHgd5H+DqKEUT/sarGjXxVgImlx8bDy1suL+WTs/oMNu5lw==" saltValue="GVkJpPhK7zAihlRWyzGwGg==" spinCount="100000" sheet="1" objects="1" scenarios="1"/>
  <conditionalFormatting sqref="B4:M8">
    <cfRule type="expression" dxfId="62" priority="1">
      <formula>B$4&lt;=$B$3</formula>
    </cfRule>
    <cfRule type="expression" dxfId="61" priority="2">
      <formula>B$4=""</formula>
    </cfRule>
  </conditionalFormatting>
  <dataValidations disablePrompts="1" count="1">
    <dataValidation type="list" allowBlank="1" showInputMessage="1" showErrorMessage="1" sqref="B3">
      <formula1>$B$1:$M$1</formula1>
    </dataValidation>
  </dataValidation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1"/>
  <sheetViews>
    <sheetView showGridLines="0" workbookViewId="0">
      <selection activeCell="I13" sqref="I13"/>
    </sheetView>
  </sheetViews>
  <sheetFormatPr defaultRowHeight="18.75" x14ac:dyDescent="0.25"/>
  <cols>
    <col min="1" max="1" width="7.2109375" style="142" bestFit="1" customWidth="1"/>
    <col min="2" max="2" width="3.640625" style="142" bestFit="1" customWidth="1"/>
    <col min="3" max="7" width="9.140625" style="142"/>
    <col min="8" max="8" width="4.92578125" style="142" bestFit="1" customWidth="1"/>
    <col min="9" max="9" width="6.35546875" style="142" bestFit="1" customWidth="1"/>
    <col min="10" max="10" width="4.85546875" style="142" bestFit="1" customWidth="1"/>
    <col min="11" max="11" width="5.92578125" style="142" bestFit="1" customWidth="1"/>
    <col min="12" max="16384" width="9.140625" style="142"/>
  </cols>
  <sheetData>
    <row r="1" spans="1:11" ht="25.5" x14ac:dyDescent="0.35">
      <c r="A1" s="133" t="s">
        <v>128</v>
      </c>
      <c r="B1" s="133" t="s">
        <v>129</v>
      </c>
      <c r="D1" s="237" t="s">
        <v>154</v>
      </c>
      <c r="E1" s="145" t="str">
        <f>VLOOKUP(D2,H2:I6,2,TRUE)</f>
        <v>Fair</v>
      </c>
      <c r="F1" s="137" t="str">
        <f>VLOOKUP(E1,I1:J6,2,0)</f>
        <v>K</v>
      </c>
      <c r="H1" s="139" t="s">
        <v>131</v>
      </c>
      <c r="I1" s="139" t="s">
        <v>131</v>
      </c>
      <c r="J1" s="139" t="s">
        <v>132</v>
      </c>
      <c r="K1" s="140" t="s">
        <v>133</v>
      </c>
    </row>
    <row r="2" spans="1:11" ht="19.5" x14ac:dyDescent="0.25">
      <c r="A2" s="134" t="s">
        <v>134</v>
      </c>
      <c r="B2" s="135">
        <v>0.95</v>
      </c>
      <c r="D2" s="144">
        <f>VLOOKUP(D1,A2:B21,2,0)</f>
        <v>0.63</v>
      </c>
      <c r="E2" s="212">
        <v>0.01</v>
      </c>
      <c r="F2" s="212">
        <f>2-D2-E2</f>
        <v>1.36</v>
      </c>
      <c r="H2" s="143">
        <v>0</v>
      </c>
      <c r="I2" s="141" t="s">
        <v>135</v>
      </c>
      <c r="J2" s="147" t="s">
        <v>136</v>
      </c>
      <c r="K2" s="143">
        <f>H3-H2</f>
        <v>0.3</v>
      </c>
    </row>
    <row r="3" spans="1:11" ht="19.5" x14ac:dyDescent="0.25">
      <c r="A3" s="134" t="s">
        <v>137</v>
      </c>
      <c r="B3" s="135">
        <v>0.56000000000000005</v>
      </c>
      <c r="H3" s="143">
        <v>0.3</v>
      </c>
      <c r="I3" s="141" t="s">
        <v>138</v>
      </c>
      <c r="J3" s="147" t="s">
        <v>136</v>
      </c>
      <c r="K3" s="143">
        <f t="shared" ref="K3:K5" si="0">H4-H3</f>
        <v>0.2</v>
      </c>
    </row>
    <row r="4" spans="1:11" ht="19.5" x14ac:dyDescent="0.25">
      <c r="A4" s="134" t="s">
        <v>139</v>
      </c>
      <c r="B4" s="135">
        <v>0.64</v>
      </c>
      <c r="H4" s="143">
        <v>0.5</v>
      </c>
      <c r="I4" s="141" t="s">
        <v>140</v>
      </c>
      <c r="J4" s="147" t="s">
        <v>141</v>
      </c>
      <c r="K4" s="143">
        <f t="shared" si="0"/>
        <v>0.25</v>
      </c>
    </row>
    <row r="5" spans="1:11" ht="19.5" x14ac:dyDescent="0.25">
      <c r="A5" s="134" t="s">
        <v>142</v>
      </c>
      <c r="B5" s="135">
        <v>0.52</v>
      </c>
      <c r="H5" s="143">
        <v>0.75</v>
      </c>
      <c r="I5" s="141" t="s">
        <v>143</v>
      </c>
      <c r="J5" s="147" t="s">
        <v>144</v>
      </c>
      <c r="K5" s="143">
        <f t="shared" si="0"/>
        <v>0.15000000000000002</v>
      </c>
    </row>
    <row r="6" spans="1:11" ht="19.5" x14ac:dyDescent="0.25">
      <c r="A6" s="134" t="s">
        <v>145</v>
      </c>
      <c r="B6" s="135">
        <v>0.49</v>
      </c>
      <c r="H6" s="143">
        <v>0.9</v>
      </c>
      <c r="I6" s="141" t="s">
        <v>146</v>
      </c>
      <c r="J6" s="147" t="s">
        <v>144</v>
      </c>
      <c r="K6" s="143">
        <f>1-SUM(K2:K5)</f>
        <v>9.9999999999999978E-2</v>
      </c>
    </row>
    <row r="7" spans="1:11" x14ac:dyDescent="0.25">
      <c r="A7" s="134" t="s">
        <v>147</v>
      </c>
      <c r="B7" s="135">
        <v>0.1</v>
      </c>
      <c r="K7" s="148">
        <f>200%-SUM(K2:K6)</f>
        <v>1</v>
      </c>
    </row>
    <row r="8" spans="1:11" x14ac:dyDescent="0.25">
      <c r="A8" s="134" t="s">
        <v>148</v>
      </c>
      <c r="B8" s="135">
        <v>0.71</v>
      </c>
    </row>
    <row r="9" spans="1:11" x14ac:dyDescent="0.25">
      <c r="A9" s="134" t="s">
        <v>149</v>
      </c>
      <c r="B9" s="135">
        <v>0.43</v>
      </c>
    </row>
    <row r="10" spans="1:11" x14ac:dyDescent="0.25">
      <c r="A10" s="134" t="s">
        <v>150</v>
      </c>
      <c r="B10" s="135">
        <v>0.92</v>
      </c>
    </row>
    <row r="11" spans="1:11" x14ac:dyDescent="0.25">
      <c r="A11" s="134" t="s">
        <v>151</v>
      </c>
      <c r="B11" s="135">
        <v>0.81</v>
      </c>
    </row>
    <row r="12" spans="1:11" x14ac:dyDescent="0.25">
      <c r="A12" s="134" t="s">
        <v>152</v>
      </c>
      <c r="B12" s="135">
        <v>0.53</v>
      </c>
    </row>
    <row r="13" spans="1:11" x14ac:dyDescent="0.25">
      <c r="A13" s="134" t="s">
        <v>153</v>
      </c>
      <c r="B13" s="135">
        <v>0.49</v>
      </c>
    </row>
    <row r="14" spans="1:11" x14ac:dyDescent="0.25">
      <c r="A14" s="134" t="s">
        <v>154</v>
      </c>
      <c r="B14" s="135">
        <v>0.63</v>
      </c>
    </row>
    <row r="15" spans="1:11" x14ac:dyDescent="0.25">
      <c r="A15" s="134" t="s">
        <v>155</v>
      </c>
      <c r="B15" s="135">
        <v>0.72</v>
      </c>
    </row>
    <row r="16" spans="1:11" x14ac:dyDescent="0.25">
      <c r="A16" s="134" t="s">
        <v>130</v>
      </c>
      <c r="B16" s="135">
        <v>0.43</v>
      </c>
    </row>
    <row r="17" spans="1:2" x14ac:dyDescent="0.25">
      <c r="A17" s="134" t="s">
        <v>156</v>
      </c>
      <c r="B17" s="135">
        <v>0.79</v>
      </c>
    </row>
    <row r="18" spans="1:2" x14ac:dyDescent="0.25">
      <c r="A18" s="136" t="s">
        <v>157</v>
      </c>
      <c r="B18" s="135">
        <v>0.69</v>
      </c>
    </row>
    <row r="19" spans="1:2" x14ac:dyDescent="0.25">
      <c r="A19" s="134" t="s">
        <v>158</v>
      </c>
      <c r="B19" s="135">
        <v>0.83</v>
      </c>
    </row>
    <row r="20" spans="1:2" x14ac:dyDescent="0.25">
      <c r="A20" s="134" t="s">
        <v>159</v>
      </c>
      <c r="B20" s="135">
        <v>0.75</v>
      </c>
    </row>
    <row r="21" spans="1:2" x14ac:dyDescent="0.25">
      <c r="A21" s="134" t="s">
        <v>160</v>
      </c>
      <c r="B21" s="135">
        <v>0.91</v>
      </c>
    </row>
  </sheetData>
  <sheetProtection algorithmName="SHA-512" hashValue="IViFon5HhG7csXTuFvA7Cw9brEsvJsNm2CfswB969gmFgOU4TAzMmIHRBxCH7UpNM2oRfGI+KyfqSkHkm/aYIQ==" saltValue="Iw35+CT1W2Bo6uQkoDc8aA==" spinCount="100000" sheet="1" objects="1" scenarios="1"/>
  <conditionalFormatting sqref="F1">
    <cfRule type="cellIs" dxfId="60" priority="1" operator="equal">
      <formula>"J"</formula>
    </cfRule>
    <cfRule type="cellIs" dxfId="59" priority="2" operator="equal">
      <formula>"K"</formula>
    </cfRule>
    <cfRule type="cellIs" dxfId="58" priority="3" operator="equal">
      <formula>"L"</formula>
    </cfRule>
  </conditionalFormatting>
  <dataValidations disablePrompts="1" count="1">
    <dataValidation type="list" allowBlank="1" showInputMessage="1" showErrorMessage="1" sqref="D1">
      <formula1>$A$2:$A$21</formula1>
    </dataValidation>
  </dataValidations>
  <pageMargins left="0.7" right="0.7" top="0.75" bottom="0.75" header="0.3" footer="0.3"/>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workbookViewId="0">
      <selection activeCell="D5" sqref="D5"/>
    </sheetView>
  </sheetViews>
  <sheetFormatPr defaultRowHeight="21.75" x14ac:dyDescent="0.3"/>
  <cols>
    <col min="1" max="1" width="5.5703125" style="149" bestFit="1" customWidth="1"/>
    <col min="2" max="2" width="9.140625" style="149"/>
    <col min="3" max="3" width="7.35546875" style="149" bestFit="1" customWidth="1"/>
    <col min="4" max="16384" width="9.140625" style="149"/>
  </cols>
  <sheetData>
    <row r="1" spans="1:7" x14ac:dyDescent="0.3">
      <c r="A1" s="149" t="s">
        <v>128</v>
      </c>
      <c r="B1" s="154" t="s">
        <v>161</v>
      </c>
      <c r="C1" s="154" t="s">
        <v>162</v>
      </c>
      <c r="E1" s="150"/>
    </row>
    <row r="2" spans="1:7" x14ac:dyDescent="0.3">
      <c r="A2" s="151" t="s">
        <v>45</v>
      </c>
      <c r="B2" s="152">
        <f ca="1">RANDBETWEEN(2,99)/100</f>
        <v>0.85</v>
      </c>
      <c r="C2" s="152">
        <f ca="1">1-B2</f>
        <v>0.15000000000000002</v>
      </c>
      <c r="G2" s="150"/>
    </row>
    <row r="3" spans="1:7" x14ac:dyDescent="0.3">
      <c r="A3" s="151" t="s">
        <v>163</v>
      </c>
      <c r="B3" s="152">
        <f t="shared" ref="B3:B4" ca="1" si="0">RANDBETWEEN(2,99)/100</f>
        <v>0.02</v>
      </c>
      <c r="C3" s="152">
        <f t="shared" ref="C3:C4" ca="1" si="1">1-B3</f>
        <v>0.98</v>
      </c>
      <c r="D3" s="153"/>
      <c r="E3" s="150"/>
    </row>
    <row r="4" spans="1:7" x14ac:dyDescent="0.3">
      <c r="A4" s="151" t="s">
        <v>46</v>
      </c>
      <c r="B4" s="152">
        <f t="shared" ca="1" si="0"/>
        <v>0.39</v>
      </c>
      <c r="C4" s="152">
        <f t="shared" ca="1" si="1"/>
        <v>0.61</v>
      </c>
      <c r="E4" s="150"/>
    </row>
    <row r="5" spans="1:7" x14ac:dyDescent="0.3">
      <c r="E5" s="150"/>
    </row>
  </sheetData>
  <sheetProtection algorithmName="SHA-512" hashValue="yrui94tKqe5RgEVuvbMteW1Ys9NsQaba6vZ/slRANxAYiNv4ZBZvap4Qg9x4Z/G99OeR+bXnEvTvNr51IMcrVg==" saltValue="fbmDyj2qpJcjR/2ovYfdfA==" spinCount="100000" sheet="1" objects="1" scenarios="1"/>
  <conditionalFormatting sqref="B2:C2">
    <cfRule type="dataBar" priority="3">
      <dataBar>
        <cfvo type="min"/>
        <cfvo type="max"/>
        <color rgb="FF63C384"/>
      </dataBar>
      <extLst>
        <ext xmlns:x14="http://schemas.microsoft.com/office/spreadsheetml/2009/9/main" uri="{B025F937-C7B1-47D3-B67F-A62EFF666E3E}">
          <x14:id>{81FD38BD-7A69-4FCF-A539-4307FF4C99F6}</x14:id>
        </ext>
      </extLst>
    </cfRule>
  </conditionalFormatting>
  <conditionalFormatting sqref="B3:C3">
    <cfRule type="dataBar" priority="2">
      <dataBar>
        <cfvo type="min"/>
        <cfvo type="max"/>
        <color rgb="FF638EC6"/>
      </dataBar>
      <extLst>
        <ext xmlns:x14="http://schemas.microsoft.com/office/spreadsheetml/2009/9/main" uri="{B025F937-C7B1-47D3-B67F-A62EFF666E3E}">
          <x14:id>{0E414BC0-0777-4FBC-A3A2-3D8CC3856CCB}</x14:id>
        </ext>
      </extLst>
    </cfRule>
  </conditionalFormatting>
  <conditionalFormatting sqref="B4:C4">
    <cfRule type="dataBar" priority="1">
      <dataBar>
        <cfvo type="min"/>
        <cfvo type="max"/>
        <color theme="0" tint="-0.34998626667073579"/>
      </dataBar>
      <extLst>
        <ext xmlns:x14="http://schemas.microsoft.com/office/spreadsheetml/2009/9/main" uri="{B025F937-C7B1-47D3-B67F-A62EFF666E3E}">
          <x14:id>{B2B63AA8-42FF-4FAD-B661-01317A7F7201}</x14:id>
        </ext>
      </extLst>
    </cfRule>
  </conditionalFormatting>
  <pageMargins left="0.75" right="0.75" top="1" bottom="1" header="0.5" footer="0.5"/>
  <pageSetup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dataBar" id="{81FD38BD-7A69-4FCF-A539-4307FF4C99F6}">
            <x14:dataBar minLength="0" maxLength="100" border="1" negativeBarBorderColorSameAsPositive="0">
              <x14:cfvo type="autoMin"/>
              <x14:cfvo type="autoMax"/>
              <x14:borderColor rgb="FF63C384"/>
              <x14:negativeFillColor rgb="FFFF0000"/>
              <x14:negativeBorderColor rgb="FFFF0000"/>
              <x14:axisColor rgb="FF000000"/>
            </x14:dataBar>
          </x14:cfRule>
          <xm:sqref>B2:C2</xm:sqref>
        </x14:conditionalFormatting>
        <x14:conditionalFormatting xmlns:xm="http://schemas.microsoft.com/office/excel/2006/main">
          <x14:cfRule type="dataBar" id="{0E414BC0-0777-4FBC-A3A2-3D8CC3856CCB}">
            <x14:dataBar minLength="0" maxLength="100" border="1" negativeBarBorderColorSameAsPositive="0">
              <x14:cfvo type="autoMin"/>
              <x14:cfvo type="autoMax"/>
              <x14:borderColor rgb="FF638EC6"/>
              <x14:negativeFillColor rgb="FFFF0000"/>
              <x14:negativeBorderColor rgb="FFFF0000"/>
              <x14:axisColor rgb="FF000000"/>
            </x14:dataBar>
          </x14:cfRule>
          <xm:sqref>B3:C3</xm:sqref>
        </x14:conditionalFormatting>
        <x14:conditionalFormatting xmlns:xm="http://schemas.microsoft.com/office/excel/2006/main">
          <x14:cfRule type="dataBar" id="{B2B63AA8-42FF-4FAD-B661-01317A7F7201}">
            <x14:dataBar minLength="0" maxLength="100" gradient="0">
              <x14:cfvo type="autoMin"/>
              <x14:cfvo type="autoMax"/>
              <x14:negativeFillColor rgb="FFFF0000"/>
              <x14:axisColor rgb="FF000000"/>
            </x14:dataBar>
          </x14:cfRule>
          <xm:sqref>B4:C4</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
  <cols>
    <col min="1" max="1" width="12.140625" style="44" bestFit="1" customWidth="1"/>
    <col min="2" max="2" width="13.42578125" style="44" bestFit="1" customWidth="1"/>
    <col min="3" max="16384" width="9.140625" style="44"/>
  </cols>
  <sheetData>
    <row r="1" spans="1:2" ht="23.25" x14ac:dyDescent="0.3">
      <c r="A1" s="3" t="s">
        <v>59</v>
      </c>
      <c r="B1" t="s">
        <v>171</v>
      </c>
    </row>
    <row r="2" spans="1:2" ht="23.25" x14ac:dyDescent="0.3">
      <c r="A2" s="42" t="s">
        <v>175</v>
      </c>
      <c r="B2" s="6">
        <v>19</v>
      </c>
    </row>
    <row r="3" spans="1:2" ht="23.25" x14ac:dyDescent="0.3">
      <c r="A3" s="42" t="s">
        <v>177</v>
      </c>
      <c r="B3" s="6">
        <v>14</v>
      </c>
    </row>
    <row r="4" spans="1:2" ht="23.25" x14ac:dyDescent="0.3">
      <c r="A4" s="42" t="s">
        <v>179</v>
      </c>
      <c r="B4" s="6">
        <v>19</v>
      </c>
    </row>
    <row r="5" spans="1:2" ht="23.25" x14ac:dyDescent="0.3">
      <c r="A5" s="42" t="s">
        <v>181</v>
      </c>
      <c r="B5" s="6">
        <v>17</v>
      </c>
    </row>
    <row r="6" spans="1:2" ht="23.25" x14ac:dyDescent="0.3">
      <c r="A6" s="42" t="s">
        <v>184</v>
      </c>
      <c r="B6" s="6">
        <v>13</v>
      </c>
    </row>
    <row r="7" spans="1:2" ht="23.25" x14ac:dyDescent="0.3">
      <c r="A7" s="42" t="s">
        <v>186</v>
      </c>
      <c r="B7" s="6">
        <v>17</v>
      </c>
    </row>
    <row r="8" spans="1:2" ht="23.25" x14ac:dyDescent="0.3">
      <c r="A8" s="42" t="s">
        <v>11</v>
      </c>
      <c r="B8" s="6">
        <v>99</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C1" sqref="C1"/>
    </sheetView>
  </sheetViews>
  <sheetFormatPr defaultRowHeight="15" x14ac:dyDescent="0.2"/>
  <cols>
    <col min="1" max="16384" width="9.140625" style="44"/>
  </cols>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GridLines="0" workbookViewId="0">
      <selection activeCell="B2" sqref="B2"/>
    </sheetView>
  </sheetViews>
  <sheetFormatPr defaultRowHeight="19.5" x14ac:dyDescent="0.3"/>
  <cols>
    <col min="1" max="1" width="9.140625" style="128"/>
    <col min="2" max="2" width="7.35546875" style="259" customWidth="1"/>
    <col min="3" max="3" width="21.640625" style="128" bestFit="1" customWidth="1"/>
    <col min="4" max="4" width="9.140625" style="259"/>
    <col min="5" max="5" width="5.28515625" style="259" bestFit="1" customWidth="1"/>
    <col min="6" max="14" width="3.78515625" style="259" bestFit="1" customWidth="1"/>
    <col min="15" max="16" width="9.140625" style="259"/>
    <col min="17" max="16384" width="9.140625" style="128"/>
  </cols>
  <sheetData>
    <row r="1" spans="1:14" ht="24.75" customHeight="1" x14ac:dyDescent="0.3">
      <c r="A1" s="258" t="s">
        <v>382</v>
      </c>
      <c r="F1" s="260" t="s">
        <v>383</v>
      </c>
    </row>
    <row r="2" spans="1:14" x14ac:dyDescent="0.3">
      <c r="A2" s="261" t="s">
        <v>0</v>
      </c>
      <c r="B2" s="262">
        <v>2018</v>
      </c>
      <c r="C2" s="263" t="s">
        <v>384</v>
      </c>
      <c r="D2" s="264"/>
      <c r="E2" s="264"/>
      <c r="F2" s="265">
        <v>2012</v>
      </c>
      <c r="G2" s="265">
        <v>2013</v>
      </c>
      <c r="H2" s="265">
        <v>2014</v>
      </c>
      <c r="I2" s="265">
        <v>2015</v>
      </c>
      <c r="J2" s="265">
        <v>2016</v>
      </c>
      <c r="K2" s="265">
        <v>2017</v>
      </c>
      <c r="L2" s="265">
        <v>2018</v>
      </c>
      <c r="M2" s="265">
        <v>2019</v>
      </c>
      <c r="N2" s="265">
        <v>2020</v>
      </c>
    </row>
    <row r="3" spans="1:14" x14ac:dyDescent="0.3">
      <c r="A3" s="266" t="s">
        <v>385</v>
      </c>
      <c r="B3" s="270">
        <f>HLOOKUP($B$2,$F$2:$N$14,ROW(B2),0)</f>
        <v>8</v>
      </c>
      <c r="C3" s="271" t="str">
        <f t="shared" ref="C3:C14" si="0">REPT(CHAR(109),B3)</f>
        <v>mmmmmmmm</v>
      </c>
      <c r="E3" s="267" t="s">
        <v>385</v>
      </c>
      <c r="F3" s="264">
        <v>8</v>
      </c>
      <c r="G3" s="264">
        <v>9</v>
      </c>
      <c r="H3" s="264">
        <v>9</v>
      </c>
      <c r="I3" s="264">
        <v>11</v>
      </c>
      <c r="J3" s="264">
        <v>12</v>
      </c>
      <c r="K3" s="264">
        <v>8</v>
      </c>
      <c r="L3" s="264">
        <v>8</v>
      </c>
      <c r="M3" s="264">
        <v>10</v>
      </c>
      <c r="N3" s="264">
        <v>9</v>
      </c>
    </row>
    <row r="4" spans="1:14" x14ac:dyDescent="0.3">
      <c r="A4" s="268" t="s">
        <v>386</v>
      </c>
      <c r="B4" s="270">
        <f t="shared" ref="B4:B14" si="1">HLOOKUP($B$2,$F$2:$N$14,ROW(B3),0)</f>
        <v>11</v>
      </c>
      <c r="C4" s="271" t="str">
        <f t="shared" si="0"/>
        <v>mmmmmmmmmmm</v>
      </c>
      <c r="E4" s="269" t="s">
        <v>386</v>
      </c>
      <c r="F4" s="264">
        <v>11</v>
      </c>
      <c r="G4" s="264">
        <v>8</v>
      </c>
      <c r="H4" s="264">
        <v>10</v>
      </c>
      <c r="I4" s="264">
        <v>12</v>
      </c>
      <c r="J4" s="264">
        <v>10</v>
      </c>
      <c r="K4" s="264">
        <v>11</v>
      </c>
      <c r="L4" s="264">
        <v>11</v>
      </c>
      <c r="M4" s="264">
        <v>11</v>
      </c>
      <c r="N4" s="264">
        <v>12</v>
      </c>
    </row>
    <row r="5" spans="1:14" x14ac:dyDescent="0.3">
      <c r="A5" s="266" t="s">
        <v>387</v>
      </c>
      <c r="B5" s="270">
        <f t="shared" si="1"/>
        <v>8</v>
      </c>
      <c r="C5" s="271" t="str">
        <f t="shared" si="0"/>
        <v>mmmmmmmm</v>
      </c>
      <c r="E5" s="267" t="s">
        <v>387</v>
      </c>
      <c r="F5" s="264">
        <v>10</v>
      </c>
      <c r="G5" s="264">
        <v>12</v>
      </c>
      <c r="H5" s="264">
        <v>8</v>
      </c>
      <c r="I5" s="264">
        <v>11</v>
      </c>
      <c r="J5" s="264">
        <v>12</v>
      </c>
      <c r="K5" s="264">
        <v>11</v>
      </c>
      <c r="L5" s="264">
        <v>8</v>
      </c>
      <c r="M5" s="264">
        <v>10</v>
      </c>
      <c r="N5" s="264">
        <v>12</v>
      </c>
    </row>
    <row r="6" spans="1:14" x14ac:dyDescent="0.3">
      <c r="A6" s="268" t="s">
        <v>388</v>
      </c>
      <c r="B6" s="270">
        <f t="shared" si="1"/>
        <v>25</v>
      </c>
      <c r="C6" s="271" t="str">
        <f t="shared" si="0"/>
        <v>mmmmmmmmmmmmmmmmmmmmmmmmm</v>
      </c>
      <c r="E6" s="269" t="s">
        <v>388</v>
      </c>
      <c r="F6" s="264">
        <v>27</v>
      </c>
      <c r="G6" s="264">
        <v>28</v>
      </c>
      <c r="H6" s="264">
        <v>26</v>
      </c>
      <c r="I6" s="264">
        <v>29</v>
      </c>
      <c r="J6" s="264">
        <v>30</v>
      </c>
      <c r="K6" s="264">
        <v>28</v>
      </c>
      <c r="L6" s="264">
        <v>25</v>
      </c>
      <c r="M6" s="264">
        <v>29</v>
      </c>
      <c r="N6" s="264">
        <v>25</v>
      </c>
    </row>
    <row r="7" spans="1:14" x14ac:dyDescent="0.3">
      <c r="A7" s="266" t="s">
        <v>389</v>
      </c>
      <c r="B7" s="270">
        <f t="shared" si="1"/>
        <v>18</v>
      </c>
      <c r="C7" s="271" t="str">
        <f t="shared" si="0"/>
        <v>mmmmmmmmmmmmmmmmmm</v>
      </c>
      <c r="E7" s="267" t="s">
        <v>389</v>
      </c>
      <c r="F7" s="264">
        <v>20</v>
      </c>
      <c r="G7" s="264">
        <v>20</v>
      </c>
      <c r="H7" s="264">
        <v>16</v>
      </c>
      <c r="I7" s="264">
        <v>15</v>
      </c>
      <c r="J7" s="264">
        <v>16</v>
      </c>
      <c r="K7" s="264">
        <v>17</v>
      </c>
      <c r="L7" s="264">
        <v>18</v>
      </c>
      <c r="M7" s="264">
        <v>18</v>
      </c>
      <c r="N7" s="264">
        <v>18</v>
      </c>
    </row>
    <row r="8" spans="1:14" x14ac:dyDescent="0.3">
      <c r="A8" s="268" t="s">
        <v>390</v>
      </c>
      <c r="B8" s="270">
        <f t="shared" si="1"/>
        <v>5</v>
      </c>
      <c r="C8" s="271" t="str">
        <f t="shared" si="0"/>
        <v>mmmmm</v>
      </c>
      <c r="E8" s="269" t="s">
        <v>390</v>
      </c>
      <c r="F8" s="264">
        <v>7</v>
      </c>
      <c r="G8" s="264">
        <v>5</v>
      </c>
      <c r="H8" s="264">
        <v>8</v>
      </c>
      <c r="I8" s="264">
        <v>7</v>
      </c>
      <c r="J8" s="264">
        <v>5</v>
      </c>
      <c r="K8" s="264">
        <v>7</v>
      </c>
      <c r="L8" s="264">
        <v>5</v>
      </c>
      <c r="M8" s="264">
        <v>6</v>
      </c>
      <c r="N8" s="264">
        <v>5</v>
      </c>
    </row>
    <row r="9" spans="1:14" x14ac:dyDescent="0.3">
      <c r="A9" s="266" t="s">
        <v>391</v>
      </c>
      <c r="B9" s="270">
        <f t="shared" si="1"/>
        <v>8</v>
      </c>
      <c r="C9" s="271" t="str">
        <f t="shared" si="0"/>
        <v>mmmmmmmm</v>
      </c>
      <c r="E9" s="267" t="s">
        <v>391</v>
      </c>
      <c r="F9" s="264">
        <v>8</v>
      </c>
      <c r="G9" s="264">
        <v>8</v>
      </c>
      <c r="H9" s="264">
        <v>6</v>
      </c>
      <c r="I9" s="264">
        <v>7</v>
      </c>
      <c r="J9" s="264">
        <v>5</v>
      </c>
      <c r="K9" s="264">
        <v>8</v>
      </c>
      <c r="L9" s="264">
        <v>8</v>
      </c>
      <c r="M9" s="264">
        <v>7</v>
      </c>
      <c r="N9" s="264">
        <v>7</v>
      </c>
    </row>
    <row r="10" spans="1:14" x14ac:dyDescent="0.3">
      <c r="A10" s="268" t="s">
        <v>392</v>
      </c>
      <c r="B10" s="270">
        <f t="shared" si="1"/>
        <v>17</v>
      </c>
      <c r="C10" s="271" t="str">
        <f t="shared" si="0"/>
        <v>mmmmmmmmmmmmmmmmm</v>
      </c>
      <c r="E10" s="269" t="s">
        <v>392</v>
      </c>
      <c r="F10" s="264">
        <v>18</v>
      </c>
      <c r="G10" s="264">
        <v>16</v>
      </c>
      <c r="H10" s="264">
        <v>20</v>
      </c>
      <c r="I10" s="264">
        <v>17</v>
      </c>
      <c r="J10" s="264">
        <v>16</v>
      </c>
      <c r="K10" s="264">
        <v>19</v>
      </c>
      <c r="L10" s="264">
        <v>17</v>
      </c>
      <c r="M10" s="264">
        <v>15</v>
      </c>
      <c r="N10" s="264">
        <v>19</v>
      </c>
    </row>
    <row r="11" spans="1:14" x14ac:dyDescent="0.3">
      <c r="A11" s="266" t="s">
        <v>393</v>
      </c>
      <c r="B11" s="270">
        <f t="shared" si="1"/>
        <v>12</v>
      </c>
      <c r="C11" s="271" t="str">
        <f t="shared" si="0"/>
        <v>mmmmmmmmmmmm</v>
      </c>
      <c r="E11" s="267" t="s">
        <v>393</v>
      </c>
      <c r="F11" s="264">
        <v>15</v>
      </c>
      <c r="G11" s="264">
        <v>10</v>
      </c>
      <c r="H11" s="264">
        <v>11</v>
      </c>
      <c r="I11" s="264">
        <v>10</v>
      </c>
      <c r="J11" s="264">
        <v>14</v>
      </c>
      <c r="K11" s="264">
        <v>13</v>
      </c>
      <c r="L11" s="264">
        <v>12</v>
      </c>
      <c r="M11" s="264">
        <v>12</v>
      </c>
      <c r="N11" s="264">
        <v>14</v>
      </c>
    </row>
    <row r="12" spans="1:14" x14ac:dyDescent="0.3">
      <c r="A12" s="268" t="s">
        <v>394</v>
      </c>
      <c r="B12" s="270">
        <f t="shared" si="1"/>
        <v>13</v>
      </c>
      <c r="C12" s="271" t="str">
        <f t="shared" si="0"/>
        <v>mmmmmmmmmmmmm</v>
      </c>
      <c r="E12" s="269" t="s">
        <v>394</v>
      </c>
      <c r="F12" s="264">
        <v>12</v>
      </c>
      <c r="G12" s="264">
        <v>11</v>
      </c>
      <c r="H12" s="264">
        <v>12</v>
      </c>
      <c r="I12" s="264">
        <v>15</v>
      </c>
      <c r="J12" s="264">
        <v>11</v>
      </c>
      <c r="K12" s="264">
        <v>10</v>
      </c>
      <c r="L12" s="264">
        <v>13</v>
      </c>
      <c r="M12" s="264">
        <v>14</v>
      </c>
      <c r="N12" s="264">
        <v>12</v>
      </c>
    </row>
    <row r="13" spans="1:14" x14ac:dyDescent="0.3">
      <c r="A13" s="266" t="s">
        <v>395</v>
      </c>
      <c r="B13" s="270">
        <f t="shared" si="1"/>
        <v>14</v>
      </c>
      <c r="C13" s="271" t="str">
        <f t="shared" si="0"/>
        <v>mmmmmmmmmmmmmm</v>
      </c>
      <c r="E13" s="267" t="s">
        <v>395</v>
      </c>
      <c r="F13" s="264">
        <v>14</v>
      </c>
      <c r="G13" s="264">
        <v>10</v>
      </c>
      <c r="H13" s="264">
        <v>12</v>
      </c>
      <c r="I13" s="264">
        <v>11</v>
      </c>
      <c r="J13" s="264">
        <v>13</v>
      </c>
      <c r="K13" s="264">
        <v>15</v>
      </c>
      <c r="L13" s="264">
        <v>14</v>
      </c>
      <c r="M13" s="264">
        <v>14</v>
      </c>
      <c r="N13" s="264">
        <v>12</v>
      </c>
    </row>
    <row r="14" spans="1:14" x14ac:dyDescent="0.3">
      <c r="A14" s="268" t="s">
        <v>396</v>
      </c>
      <c r="B14" s="270">
        <f t="shared" si="1"/>
        <v>27</v>
      </c>
      <c r="C14" s="271" t="str">
        <f t="shared" si="0"/>
        <v>mmmmmmmmmmmmmmmmmmmmmmmmmmm</v>
      </c>
      <c r="E14" s="269" t="s">
        <v>396</v>
      </c>
      <c r="F14" s="264">
        <v>24</v>
      </c>
      <c r="G14" s="264">
        <v>21</v>
      </c>
      <c r="H14" s="264">
        <v>22</v>
      </c>
      <c r="I14" s="264">
        <v>30</v>
      </c>
      <c r="J14" s="264">
        <v>26</v>
      </c>
      <c r="K14" s="264">
        <v>27</v>
      </c>
      <c r="L14" s="264">
        <v>27</v>
      </c>
      <c r="M14" s="264">
        <v>26</v>
      </c>
      <c r="N14" s="264">
        <v>29</v>
      </c>
    </row>
  </sheetData>
  <sheetProtection algorithmName="SHA-512" hashValue="a+QloOaTCz+vA/vB55rGW8MPklfqg+laJhXIRJKGGAJWzZCBegAiQIb0/wx7k8eHmoSQo4QxXnrAY+DZNEypGA==" saltValue="L6NYiYvl8C7VIcL7yPsknA==" spinCount="100000" sheet="1" objects="1" scenarios="1"/>
  <conditionalFormatting sqref="F2:N14">
    <cfRule type="expression" dxfId="57" priority="2">
      <formula>F$2=$B$2</formula>
    </cfRule>
  </conditionalFormatting>
  <conditionalFormatting sqref="B3:B14">
    <cfRule type="dataBar" priority="1">
      <dataBar>
        <cfvo type="min"/>
        <cfvo type="max"/>
        <color rgb="FFFFB628"/>
      </dataBar>
      <extLst>
        <ext xmlns:x14="http://schemas.microsoft.com/office/spreadsheetml/2009/9/main" uri="{B025F937-C7B1-47D3-B67F-A62EFF666E3E}">
          <x14:id>{DACA9825-5F8A-457B-8A72-61E5622272BB}</x14:id>
        </ext>
      </extLst>
    </cfRule>
  </conditionalFormatting>
  <dataValidations count="1">
    <dataValidation type="list" allowBlank="1" showInputMessage="1" showErrorMessage="1" errorTitle="คีย์ผิด กรุณาคีย์ใหม่" error="คีย์ หรือเลือก ปี 2012-2020" sqref="B2">
      <formula1>$F$2:$N$2</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DACA9825-5F8A-457B-8A72-61E5622272BB}">
            <x14:dataBar minLength="0" maxLength="100" border="1" negativeBarBorderColorSameAsPositive="0">
              <x14:cfvo type="autoMin"/>
              <x14:cfvo type="autoMax"/>
              <x14:borderColor rgb="FFFFB628"/>
              <x14:negativeFillColor rgb="FFFF0000"/>
              <x14:negativeBorderColor rgb="FFFF0000"/>
              <x14:axisColor rgb="FF000000"/>
            </x14:dataBar>
          </x14:cfRule>
          <xm:sqref>B3:B14</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election activeCell="J6" sqref="J6"/>
    </sheetView>
  </sheetViews>
  <sheetFormatPr defaultRowHeight="18.75" x14ac:dyDescent="0.25"/>
  <cols>
    <col min="1" max="1" width="4.5703125" style="160" bestFit="1" customWidth="1"/>
    <col min="2" max="2" width="10.640625" style="160" bestFit="1" customWidth="1"/>
    <col min="3" max="9" width="8.0703125" style="160" customWidth="1"/>
    <col min="10" max="16384" width="9.140625" style="160"/>
  </cols>
  <sheetData>
    <row r="1" spans="1:5" x14ac:dyDescent="0.25">
      <c r="A1" s="158" t="s">
        <v>277</v>
      </c>
      <c r="B1" s="159" t="s">
        <v>278</v>
      </c>
      <c r="D1" s="158"/>
    </row>
    <row r="2" spans="1:5" x14ac:dyDescent="0.25">
      <c r="A2" s="158" t="s">
        <v>27</v>
      </c>
      <c r="B2" s="161">
        <v>41392354</v>
      </c>
      <c r="D2" s="158"/>
      <c r="E2" s="161"/>
    </row>
    <row r="3" spans="1:5" x14ac:dyDescent="0.25">
      <c r="A3" s="158" t="s">
        <v>28</v>
      </c>
      <c r="B3" s="161">
        <v>36663121</v>
      </c>
      <c r="D3" s="158"/>
      <c r="E3" s="161"/>
    </row>
    <row r="4" spans="1:5" x14ac:dyDescent="0.25">
      <c r="A4" s="158" t="s">
        <v>29</v>
      </c>
      <c r="B4" s="161">
        <v>98761769</v>
      </c>
      <c r="D4" s="158"/>
      <c r="E4" s="161"/>
    </row>
    <row r="5" spans="1:5" x14ac:dyDescent="0.25">
      <c r="A5" s="158" t="s">
        <v>30</v>
      </c>
      <c r="B5" s="161">
        <v>29028985</v>
      </c>
      <c r="D5" s="158"/>
      <c r="E5" s="161"/>
    </row>
    <row r="6" spans="1:5" x14ac:dyDescent="0.25">
      <c r="A6" s="158" t="s">
        <v>31</v>
      </c>
      <c r="B6" s="161">
        <v>43798884</v>
      </c>
      <c r="D6" s="158"/>
      <c r="E6" s="161"/>
    </row>
    <row r="7" spans="1:5" x14ac:dyDescent="0.25">
      <c r="A7" s="158" t="s">
        <v>32</v>
      </c>
      <c r="B7" s="161">
        <v>58434997</v>
      </c>
      <c r="D7" s="158"/>
      <c r="E7" s="161"/>
    </row>
    <row r="8" spans="1:5" x14ac:dyDescent="0.25">
      <c r="A8" s="158" t="s">
        <v>33</v>
      </c>
      <c r="B8" s="161">
        <v>12315671</v>
      </c>
      <c r="D8" s="158"/>
      <c r="E8" s="161"/>
    </row>
    <row r="9" spans="1:5" x14ac:dyDescent="0.25">
      <c r="A9" s="158" t="s">
        <v>34</v>
      </c>
      <c r="B9" s="161">
        <v>60456207</v>
      </c>
      <c r="D9" s="158"/>
      <c r="E9" s="161"/>
    </row>
    <row r="10" spans="1:5" x14ac:dyDescent="0.25">
      <c r="A10" s="158" t="s">
        <v>35</v>
      </c>
      <c r="B10" s="161">
        <v>31492487</v>
      </c>
      <c r="D10" s="158"/>
      <c r="E10" s="161"/>
    </row>
    <row r="11" spans="1:5" x14ac:dyDescent="0.25">
      <c r="A11" s="158" t="s">
        <v>36</v>
      </c>
      <c r="B11" s="161">
        <v>33077727</v>
      </c>
      <c r="D11" s="158"/>
      <c r="E11" s="161"/>
    </row>
    <row r="12" spans="1:5" x14ac:dyDescent="0.25">
      <c r="A12" s="158" t="s">
        <v>37</v>
      </c>
      <c r="B12" s="161">
        <v>74882347</v>
      </c>
      <c r="D12" s="158"/>
      <c r="E12" s="161"/>
    </row>
    <row r="13" spans="1:5" x14ac:dyDescent="0.25">
      <c r="A13" s="158" t="s">
        <v>38</v>
      </c>
      <c r="B13" s="161">
        <v>37834178</v>
      </c>
      <c r="D13" s="158"/>
      <c r="E13" s="161"/>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16"/>
  <sheetViews>
    <sheetView showGridLines="0" workbookViewId="0">
      <selection activeCell="J2" sqref="J2"/>
    </sheetView>
  </sheetViews>
  <sheetFormatPr defaultRowHeight="18.75" x14ac:dyDescent="0.25"/>
  <cols>
    <col min="1" max="1" width="3.92578125" style="206" bestFit="1" customWidth="1"/>
    <col min="2" max="2" width="4" style="210" bestFit="1" customWidth="1"/>
    <col min="3" max="3" width="4.140625" style="210" bestFit="1" customWidth="1"/>
    <col min="4" max="4" width="4" style="206" bestFit="1" customWidth="1"/>
    <col min="5" max="5" width="4.140625" style="206" bestFit="1" customWidth="1"/>
    <col min="6" max="6" width="4" style="206" bestFit="1" customWidth="1"/>
    <col min="7" max="7" width="4.140625" style="206" bestFit="1" customWidth="1"/>
    <col min="8" max="8" width="4" style="206" bestFit="1" customWidth="1"/>
    <col min="9" max="9" width="4.140625" style="206" bestFit="1" customWidth="1"/>
    <col min="10" max="10" width="5.5" style="142" customWidth="1"/>
    <col min="11" max="11" width="9.140625" style="142"/>
    <col min="12" max="12" width="5.7109375" style="142" bestFit="1" customWidth="1"/>
    <col min="13" max="13" width="5.92578125" style="142" bestFit="1" customWidth="1"/>
    <col min="14" max="16384" width="9.140625" style="142"/>
  </cols>
  <sheetData>
    <row r="2" spans="1:22" x14ac:dyDescent="0.25">
      <c r="B2" s="206" t="s">
        <v>279</v>
      </c>
      <c r="C2" s="207"/>
      <c r="D2" s="206" t="s">
        <v>280</v>
      </c>
      <c r="E2" s="207"/>
      <c r="F2" s="206" t="s">
        <v>281</v>
      </c>
      <c r="G2" s="207"/>
      <c r="H2" s="206" t="s">
        <v>282</v>
      </c>
      <c r="I2" s="207"/>
      <c r="J2" s="322" t="s">
        <v>279</v>
      </c>
      <c r="O2" s="162" t="str">
        <f>"Yield by Month"&amp;"-"&amp;J2</f>
        <v>Yield by Month-Plant1</v>
      </c>
    </row>
    <row r="3" spans="1:22" x14ac:dyDescent="0.25">
      <c r="A3" s="206" t="s">
        <v>277</v>
      </c>
      <c r="B3" s="206" t="s">
        <v>283</v>
      </c>
      <c r="C3" s="207" t="s">
        <v>284</v>
      </c>
      <c r="D3" s="206" t="s">
        <v>283</v>
      </c>
      <c r="E3" s="207" t="s">
        <v>284</v>
      </c>
      <c r="F3" s="206" t="s">
        <v>283</v>
      </c>
      <c r="G3" s="207" t="s">
        <v>284</v>
      </c>
      <c r="H3" s="206" t="s">
        <v>283</v>
      </c>
      <c r="I3" s="207" t="s">
        <v>284</v>
      </c>
      <c r="K3" s="162" t="s">
        <v>277</v>
      </c>
      <c r="L3" s="162" t="s">
        <v>283</v>
      </c>
      <c r="M3" s="162" t="s">
        <v>284</v>
      </c>
      <c r="N3" s="162" t="s">
        <v>285</v>
      </c>
      <c r="O3" s="162" t="s">
        <v>286</v>
      </c>
    </row>
    <row r="4" spans="1:22" x14ac:dyDescent="0.25">
      <c r="A4" s="206" t="s">
        <v>27</v>
      </c>
      <c r="B4" s="208">
        <v>0.74</v>
      </c>
      <c r="C4" s="209">
        <v>0.8</v>
      </c>
      <c r="D4" s="208">
        <v>0.84</v>
      </c>
      <c r="E4" s="209">
        <v>0.75</v>
      </c>
      <c r="F4" s="208">
        <v>0.74</v>
      </c>
      <c r="G4" s="209">
        <v>0.65</v>
      </c>
      <c r="H4" s="208">
        <v>0.95</v>
      </c>
      <c r="I4" s="209">
        <v>0.78</v>
      </c>
      <c r="K4" s="162" t="str">
        <f>IF(A4="","",A4)</f>
        <v>Jan</v>
      </c>
      <c r="L4" s="163">
        <f t="shared" ref="L4:L15" si="0">VLOOKUP($K4,$A$4:$I$15,MATCH($J$2,$A$2:$I$2,0),0)</f>
        <v>0.74</v>
      </c>
      <c r="M4" s="163">
        <f t="shared" ref="M4:M15" si="1">VLOOKUP($K4,$A$4:$I$15,MATCH($J$2,$A$2:$I$2,0)+1,0)</f>
        <v>0.8</v>
      </c>
      <c r="N4" s="163" t="e">
        <f>IF(L4&gt;=M4,L4,#N/A)</f>
        <v>#N/A</v>
      </c>
      <c r="O4" s="163">
        <f>IF(L4&lt;M4,L4,#N/A)</f>
        <v>0.74</v>
      </c>
      <c r="V4" s="146"/>
    </row>
    <row r="5" spans="1:22" x14ac:dyDescent="0.25">
      <c r="A5" s="206" t="s">
        <v>28</v>
      </c>
      <c r="B5" s="208">
        <v>0.55000000000000004</v>
      </c>
      <c r="C5" s="209">
        <v>0.8</v>
      </c>
      <c r="D5" s="208">
        <v>0.76</v>
      </c>
      <c r="E5" s="209">
        <v>0.75</v>
      </c>
      <c r="F5" s="208">
        <v>0.76</v>
      </c>
      <c r="G5" s="209">
        <v>0.65</v>
      </c>
      <c r="H5" s="208">
        <v>0.96</v>
      </c>
      <c r="I5" s="209">
        <v>0.78</v>
      </c>
      <c r="K5" s="162" t="str">
        <f t="shared" ref="K5:K15" si="2">IF(A5="","",A5)</f>
        <v>Feb</v>
      </c>
      <c r="L5" s="163">
        <f t="shared" si="0"/>
        <v>0.55000000000000004</v>
      </c>
      <c r="M5" s="163">
        <f t="shared" si="1"/>
        <v>0.8</v>
      </c>
      <c r="N5" s="163" t="e">
        <f t="shared" ref="N5:N15" si="3">IF(L5&gt;=M5,L5,#N/A)</f>
        <v>#N/A</v>
      </c>
      <c r="O5" s="163">
        <f t="shared" ref="O5:O15" si="4">IF(L5&lt;M5,L5,#N/A)</f>
        <v>0.55000000000000004</v>
      </c>
      <c r="V5" s="146"/>
    </row>
    <row r="6" spans="1:22" x14ac:dyDescent="0.25">
      <c r="A6" s="206" t="s">
        <v>29</v>
      </c>
      <c r="B6" s="208">
        <v>0.77</v>
      </c>
      <c r="C6" s="209">
        <v>0.8</v>
      </c>
      <c r="D6" s="208">
        <v>0.95</v>
      </c>
      <c r="E6" s="209">
        <v>0.75</v>
      </c>
      <c r="F6" s="208">
        <v>0.84</v>
      </c>
      <c r="G6" s="209">
        <v>0.65</v>
      </c>
      <c r="H6" s="208">
        <v>0.77</v>
      </c>
      <c r="I6" s="209">
        <v>0.78</v>
      </c>
      <c r="K6" s="162" t="str">
        <f t="shared" si="2"/>
        <v>Mar</v>
      </c>
      <c r="L6" s="163">
        <f t="shared" si="0"/>
        <v>0.77</v>
      </c>
      <c r="M6" s="163">
        <f t="shared" si="1"/>
        <v>0.8</v>
      </c>
      <c r="N6" s="163" t="e">
        <f t="shared" si="3"/>
        <v>#N/A</v>
      </c>
      <c r="O6" s="163">
        <f t="shared" si="4"/>
        <v>0.77</v>
      </c>
      <c r="V6" s="146"/>
    </row>
    <row r="7" spans="1:22" x14ac:dyDescent="0.25">
      <c r="A7" s="206" t="s">
        <v>30</v>
      </c>
      <c r="B7" s="208">
        <v>0.57999999999999996</v>
      </c>
      <c r="C7" s="209">
        <v>0.8</v>
      </c>
      <c r="D7" s="208">
        <v>0.55000000000000004</v>
      </c>
      <c r="E7" s="209">
        <v>0.75</v>
      </c>
      <c r="F7" s="208">
        <v>0.57999999999999996</v>
      </c>
      <c r="G7" s="209">
        <v>0.65</v>
      </c>
      <c r="H7" s="208">
        <v>0.94</v>
      </c>
      <c r="I7" s="209">
        <v>0.78</v>
      </c>
      <c r="K7" s="162" t="str">
        <f t="shared" si="2"/>
        <v>Apr</v>
      </c>
      <c r="L7" s="163">
        <f t="shared" si="0"/>
        <v>0.57999999999999996</v>
      </c>
      <c r="M7" s="163">
        <f t="shared" si="1"/>
        <v>0.8</v>
      </c>
      <c r="N7" s="163" t="e">
        <f t="shared" si="3"/>
        <v>#N/A</v>
      </c>
      <c r="O7" s="163">
        <f t="shared" si="4"/>
        <v>0.57999999999999996</v>
      </c>
      <c r="V7" s="146"/>
    </row>
    <row r="8" spans="1:22" x14ac:dyDescent="0.25">
      <c r="A8" s="206" t="s">
        <v>31</v>
      </c>
      <c r="B8" s="208">
        <v>0.96</v>
      </c>
      <c r="C8" s="209">
        <v>0.8</v>
      </c>
      <c r="D8" s="208">
        <v>0.96</v>
      </c>
      <c r="E8" s="209">
        <v>0.75</v>
      </c>
      <c r="F8" s="208">
        <v>0.94</v>
      </c>
      <c r="G8" s="209">
        <v>0.65</v>
      </c>
      <c r="H8" s="208">
        <v>0.57999999999999996</v>
      </c>
      <c r="I8" s="209">
        <v>0.78</v>
      </c>
      <c r="K8" s="162" t="str">
        <f t="shared" si="2"/>
        <v>May</v>
      </c>
      <c r="L8" s="163">
        <f t="shared" si="0"/>
        <v>0.96</v>
      </c>
      <c r="M8" s="163">
        <f t="shared" si="1"/>
        <v>0.8</v>
      </c>
      <c r="N8" s="163">
        <f t="shared" si="3"/>
        <v>0.96</v>
      </c>
      <c r="O8" s="163" t="e">
        <f t="shared" si="4"/>
        <v>#N/A</v>
      </c>
      <c r="V8" s="146"/>
    </row>
    <row r="9" spans="1:22" x14ac:dyDescent="0.25">
      <c r="A9" s="206" t="s">
        <v>32</v>
      </c>
      <c r="B9" s="208">
        <v>0.83</v>
      </c>
      <c r="C9" s="209">
        <v>0.8</v>
      </c>
      <c r="D9" s="208">
        <v>0.74</v>
      </c>
      <c r="E9" s="209">
        <v>0.75</v>
      </c>
      <c r="F9" s="208">
        <v>0.77</v>
      </c>
      <c r="G9" s="209">
        <v>0.65</v>
      </c>
      <c r="H9" s="208">
        <v>0.76</v>
      </c>
      <c r="I9" s="209">
        <v>0.78</v>
      </c>
      <c r="K9" s="162" t="str">
        <f t="shared" si="2"/>
        <v>Jun</v>
      </c>
      <c r="L9" s="163">
        <f t="shared" si="0"/>
        <v>0.83</v>
      </c>
      <c r="M9" s="163">
        <f t="shared" si="1"/>
        <v>0.8</v>
      </c>
      <c r="N9" s="163">
        <f t="shared" si="3"/>
        <v>0.83</v>
      </c>
      <c r="O9" s="163" t="e">
        <f t="shared" si="4"/>
        <v>#N/A</v>
      </c>
      <c r="V9" s="146"/>
    </row>
    <row r="10" spans="1:22" x14ac:dyDescent="0.25">
      <c r="A10" s="206" t="s">
        <v>33</v>
      </c>
      <c r="B10" s="208">
        <v>0.74</v>
      </c>
      <c r="C10" s="209">
        <v>0.8</v>
      </c>
      <c r="D10" s="208">
        <v>0.94</v>
      </c>
      <c r="E10" s="209">
        <v>0.75</v>
      </c>
      <c r="F10" s="208">
        <v>0.95</v>
      </c>
      <c r="G10" s="209">
        <v>0.65</v>
      </c>
      <c r="H10" s="208">
        <v>0.55000000000000004</v>
      </c>
      <c r="I10" s="209">
        <v>0.78</v>
      </c>
      <c r="K10" s="162" t="str">
        <f t="shared" si="2"/>
        <v>Jul</v>
      </c>
      <c r="L10" s="163">
        <f t="shared" si="0"/>
        <v>0.74</v>
      </c>
      <c r="M10" s="163">
        <f t="shared" si="1"/>
        <v>0.8</v>
      </c>
      <c r="N10" s="163" t="e">
        <f t="shared" si="3"/>
        <v>#N/A</v>
      </c>
      <c r="O10" s="163">
        <f t="shared" si="4"/>
        <v>0.74</v>
      </c>
      <c r="V10" s="146"/>
    </row>
    <row r="11" spans="1:22" x14ac:dyDescent="0.25">
      <c r="A11" s="206" t="s">
        <v>34</v>
      </c>
      <c r="B11" s="208">
        <v>0.76</v>
      </c>
      <c r="C11" s="209">
        <v>0.8</v>
      </c>
      <c r="D11" s="208">
        <v>0.74</v>
      </c>
      <c r="E11" s="209">
        <v>0.75</v>
      </c>
      <c r="F11" s="208">
        <v>0.96</v>
      </c>
      <c r="G11" s="209">
        <v>0.65</v>
      </c>
      <c r="H11" s="208">
        <v>0.74</v>
      </c>
      <c r="I11" s="209">
        <v>0.78</v>
      </c>
      <c r="K11" s="162" t="str">
        <f t="shared" si="2"/>
        <v>Aug</v>
      </c>
      <c r="L11" s="163">
        <f t="shared" si="0"/>
        <v>0.76</v>
      </c>
      <c r="M11" s="163">
        <f t="shared" si="1"/>
        <v>0.8</v>
      </c>
      <c r="N11" s="163" t="e">
        <f t="shared" si="3"/>
        <v>#N/A</v>
      </c>
      <c r="O11" s="163">
        <f t="shared" si="4"/>
        <v>0.76</v>
      </c>
      <c r="V11" s="146"/>
    </row>
    <row r="12" spans="1:22" x14ac:dyDescent="0.25">
      <c r="A12" s="206" t="s">
        <v>35</v>
      </c>
      <c r="B12" s="208">
        <v>0.55000000000000004</v>
      </c>
      <c r="C12" s="209">
        <v>0.8</v>
      </c>
      <c r="D12" s="208">
        <v>0.77</v>
      </c>
      <c r="E12" s="209">
        <v>0.75</v>
      </c>
      <c r="F12" s="208">
        <v>0.55000000000000004</v>
      </c>
      <c r="G12" s="209">
        <v>0.65</v>
      </c>
      <c r="H12" s="208">
        <v>0.55000000000000004</v>
      </c>
      <c r="I12" s="209">
        <v>0.78</v>
      </c>
      <c r="K12" s="162" t="str">
        <f t="shared" si="2"/>
        <v>Sep</v>
      </c>
      <c r="L12" s="163">
        <f t="shared" si="0"/>
        <v>0.55000000000000004</v>
      </c>
      <c r="M12" s="163">
        <f t="shared" si="1"/>
        <v>0.8</v>
      </c>
      <c r="N12" s="163" t="e">
        <f t="shared" si="3"/>
        <v>#N/A</v>
      </c>
      <c r="O12" s="163">
        <f t="shared" si="4"/>
        <v>0.55000000000000004</v>
      </c>
      <c r="V12" s="146"/>
    </row>
    <row r="13" spans="1:22" x14ac:dyDescent="0.25">
      <c r="A13" s="206" t="s">
        <v>36</v>
      </c>
      <c r="B13" s="208">
        <v>0.94</v>
      </c>
      <c r="C13" s="209">
        <v>0.8</v>
      </c>
      <c r="D13" s="208">
        <v>0.57999999999999996</v>
      </c>
      <c r="E13" s="209">
        <v>0.75</v>
      </c>
      <c r="F13" s="208">
        <v>0.74</v>
      </c>
      <c r="G13" s="209">
        <v>0.65</v>
      </c>
      <c r="H13" s="208">
        <v>0.84</v>
      </c>
      <c r="I13" s="209">
        <v>0.78</v>
      </c>
      <c r="K13" s="162" t="str">
        <f t="shared" si="2"/>
        <v>Oct</v>
      </c>
      <c r="L13" s="163">
        <f t="shared" si="0"/>
        <v>0.94</v>
      </c>
      <c r="M13" s="163">
        <f t="shared" si="1"/>
        <v>0.8</v>
      </c>
      <c r="N13" s="163">
        <f t="shared" si="3"/>
        <v>0.94</v>
      </c>
      <c r="O13" s="163" t="e">
        <f t="shared" si="4"/>
        <v>#N/A</v>
      </c>
      <c r="V13" s="146"/>
    </row>
    <row r="14" spans="1:22" x14ac:dyDescent="0.25">
      <c r="A14" s="206" t="s">
        <v>37</v>
      </c>
      <c r="B14" s="208">
        <v>0.95</v>
      </c>
      <c r="C14" s="209">
        <v>0.8</v>
      </c>
      <c r="D14" s="208">
        <v>0.55000000000000004</v>
      </c>
      <c r="E14" s="209">
        <v>0.75</v>
      </c>
      <c r="F14" s="208">
        <v>0.55000000000000004</v>
      </c>
      <c r="G14" s="209">
        <v>0.65</v>
      </c>
      <c r="H14" s="208">
        <v>0.83</v>
      </c>
      <c r="I14" s="209">
        <v>0.78</v>
      </c>
      <c r="K14" s="162" t="str">
        <f t="shared" si="2"/>
        <v>Nov</v>
      </c>
      <c r="L14" s="163">
        <f t="shared" si="0"/>
        <v>0.95</v>
      </c>
      <c r="M14" s="163">
        <f t="shared" si="1"/>
        <v>0.8</v>
      </c>
      <c r="N14" s="163">
        <f t="shared" si="3"/>
        <v>0.95</v>
      </c>
      <c r="O14" s="163" t="e">
        <f t="shared" si="4"/>
        <v>#N/A</v>
      </c>
      <c r="V14" s="146"/>
    </row>
    <row r="15" spans="1:22" x14ac:dyDescent="0.25">
      <c r="A15" s="206" t="s">
        <v>38</v>
      </c>
      <c r="B15" s="208">
        <v>0.84</v>
      </c>
      <c r="C15" s="209">
        <v>0.8</v>
      </c>
      <c r="D15" s="208">
        <v>0.83</v>
      </c>
      <c r="E15" s="209">
        <v>0.75</v>
      </c>
      <c r="F15" s="208">
        <v>0.83</v>
      </c>
      <c r="G15" s="209">
        <v>0.65</v>
      </c>
      <c r="H15" s="208">
        <v>0.74</v>
      </c>
      <c r="I15" s="209">
        <v>0.78</v>
      </c>
      <c r="K15" s="162" t="str">
        <f t="shared" si="2"/>
        <v>Dec</v>
      </c>
      <c r="L15" s="163">
        <f t="shared" si="0"/>
        <v>0.84</v>
      </c>
      <c r="M15" s="163">
        <f t="shared" si="1"/>
        <v>0.8</v>
      </c>
      <c r="N15" s="163">
        <f t="shared" si="3"/>
        <v>0.84</v>
      </c>
      <c r="O15" s="163" t="e">
        <f t="shared" si="4"/>
        <v>#N/A</v>
      </c>
      <c r="V15" s="146"/>
    </row>
    <row r="16" spans="1:22" x14ac:dyDescent="0.25">
      <c r="B16" s="206"/>
      <c r="C16" s="206"/>
    </row>
  </sheetData>
  <sheetProtection algorithmName="SHA-512" hashValue="or0HgENsNjcUsuA59SGLe1tYa0r+4/FE75TPqfdS+ec5O9KE0T9UFmorsUtZ+pKDHg/BSMk02nxr/FYSJiN/yg==" saltValue="lKHc0xwndZkAQgl/IVC6cA==" spinCount="100000" sheet="1" objects="1" scenarios="1"/>
  <conditionalFormatting sqref="B4:B15">
    <cfRule type="expression" dxfId="56" priority="27">
      <formula>AND(B$2=$J$2,B4&lt;C4)</formula>
    </cfRule>
    <cfRule type="expression" dxfId="55" priority="28">
      <formula>AND(B$2=$J$2,B4&gt;=C4)</formula>
    </cfRule>
  </conditionalFormatting>
  <conditionalFormatting sqref="B3:B15">
    <cfRule type="expression" dxfId="54" priority="26">
      <formula>B$2=$J$2</formula>
    </cfRule>
  </conditionalFormatting>
  <conditionalFormatting sqref="B2">
    <cfRule type="expression" dxfId="53" priority="25">
      <formula>B$2=$J$2</formula>
    </cfRule>
  </conditionalFormatting>
  <conditionalFormatting sqref="D4:D15">
    <cfRule type="expression" dxfId="52" priority="23">
      <formula>AND(D$2=$J$2,D4&lt;E4)</formula>
    </cfRule>
    <cfRule type="expression" dxfId="51" priority="24">
      <formula>AND(D$2=$J$2,D4&gt;=E4)</formula>
    </cfRule>
  </conditionalFormatting>
  <conditionalFormatting sqref="D3:D15">
    <cfRule type="expression" dxfId="50" priority="22">
      <formula>D$2=$J$2</formula>
    </cfRule>
  </conditionalFormatting>
  <conditionalFormatting sqref="D2">
    <cfRule type="expression" dxfId="49" priority="21">
      <formula>D$2=$J$2</formula>
    </cfRule>
  </conditionalFormatting>
  <conditionalFormatting sqref="F4:F15">
    <cfRule type="expression" dxfId="48" priority="19">
      <formula>AND(F$2=$J$2,F4&lt;G4)</formula>
    </cfRule>
    <cfRule type="expression" dxfId="47" priority="20">
      <formula>AND(F$2=$J$2,F4&gt;=G4)</formula>
    </cfRule>
  </conditionalFormatting>
  <conditionalFormatting sqref="F3:F15">
    <cfRule type="expression" dxfId="46" priority="18">
      <formula>F$2=$J$2</formula>
    </cfRule>
  </conditionalFormatting>
  <conditionalFormatting sqref="F2">
    <cfRule type="expression" dxfId="45" priority="17">
      <formula>F$2=$J$2</formula>
    </cfRule>
  </conditionalFormatting>
  <conditionalFormatting sqref="H4:H15">
    <cfRule type="expression" dxfId="44" priority="15">
      <formula>AND(H$2=$J$2,H4&lt;I4)</formula>
    </cfRule>
    <cfRule type="expression" dxfId="43" priority="16">
      <formula>AND(H$2=$J$2,H4&gt;=I4)</formula>
    </cfRule>
  </conditionalFormatting>
  <conditionalFormatting sqref="H3:H15">
    <cfRule type="expression" dxfId="42" priority="14">
      <formula>H$2=$J$2</formula>
    </cfRule>
  </conditionalFormatting>
  <conditionalFormatting sqref="H2">
    <cfRule type="expression" dxfId="41" priority="13">
      <formula>H$2=$J$2</formula>
    </cfRule>
  </conditionalFormatting>
  <conditionalFormatting sqref="C4:C15">
    <cfRule type="expression" dxfId="40" priority="12">
      <formula>B$2=$J$2</formula>
    </cfRule>
  </conditionalFormatting>
  <conditionalFormatting sqref="E4:E15">
    <cfRule type="expression" dxfId="39" priority="11">
      <formula>D$2=$J$2</formula>
    </cfRule>
  </conditionalFormatting>
  <conditionalFormatting sqref="G4:G15">
    <cfRule type="expression" dxfId="38" priority="10">
      <formula>F$2=$J$2</formula>
    </cfRule>
  </conditionalFormatting>
  <conditionalFormatting sqref="I4:I15">
    <cfRule type="expression" dxfId="37" priority="9">
      <formula>H$2=$J$2</formula>
    </cfRule>
  </conditionalFormatting>
  <conditionalFormatting sqref="A4:A15">
    <cfRule type="expression" dxfId="36" priority="1">
      <formula>AND($H$2=$J$2,H4&lt;I4)</formula>
    </cfRule>
    <cfRule type="expression" dxfId="35" priority="2">
      <formula>AND($H$2=$J$2,H4&gt;=I4)</formula>
    </cfRule>
    <cfRule type="expression" dxfId="34" priority="3">
      <formula>AND($F$2=$J$2,F4&lt;G4)</formula>
    </cfRule>
    <cfRule type="expression" dxfId="33" priority="4">
      <formula>AND($F$2=$J$2,F4&gt;=G4)</formula>
    </cfRule>
    <cfRule type="expression" dxfId="32" priority="5">
      <formula>AND($D$2=$J$2,D4&lt;E4)</formula>
    </cfRule>
    <cfRule type="expression" dxfId="31" priority="6">
      <formula>AND($D$2=$J$2,D4&gt;=E4)</formula>
    </cfRule>
    <cfRule type="expression" dxfId="30" priority="7">
      <formula>AND($B$2=$J$2,B4&lt;C4)</formula>
    </cfRule>
    <cfRule type="expression" dxfId="29" priority="8">
      <formula>AND($B$2=$J$2,B4&gt;=C4)</formula>
    </cfRule>
  </conditionalFormatting>
  <dataValidations count="1">
    <dataValidation type="list" allowBlank="1" showInputMessage="1" showErrorMessage="1" sqref="J2">
      <formula1>"Plant1,Plant2,Plant3,Plant4"</formula1>
    </dataValidation>
  </dataValidation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topLeftCell="A45" zoomScale="85" zoomScaleNormal="85" workbookViewId="0">
      <selection activeCell="J50" sqref="J50"/>
    </sheetView>
  </sheetViews>
  <sheetFormatPr defaultRowHeight="18.75" x14ac:dyDescent="0.25"/>
  <cols>
    <col min="1" max="1" width="11.2109375" style="142" customWidth="1"/>
    <col min="2" max="2" width="8.0703125" style="142" customWidth="1"/>
    <col min="3" max="3" width="9.85546875" style="142" bestFit="1" customWidth="1"/>
    <col min="4" max="4" width="8.0703125" style="142" customWidth="1"/>
    <col min="5" max="5" width="8.0703125" style="142" bestFit="1" customWidth="1"/>
    <col min="6" max="7" width="6.92578125" style="142" bestFit="1" customWidth="1"/>
    <col min="8" max="8" width="13.35546875" style="142" bestFit="1" customWidth="1"/>
    <col min="9" max="9" width="14.2109375" style="142" bestFit="1" customWidth="1"/>
    <col min="10" max="10" width="14.0703125" style="142" bestFit="1" customWidth="1"/>
    <col min="11" max="11" width="13.7109375" style="142" bestFit="1" customWidth="1"/>
    <col min="12" max="12" width="14.140625" style="142" bestFit="1" customWidth="1"/>
    <col min="13" max="13" width="14.0703125" style="142" bestFit="1" customWidth="1"/>
    <col min="14" max="14" width="8.140625" style="142" bestFit="1" customWidth="1"/>
    <col min="15" max="15" width="13.140625" style="142" bestFit="1" customWidth="1"/>
    <col min="16" max="16" width="10.140625" style="142" bestFit="1" customWidth="1"/>
    <col min="17" max="17" width="9.140625" style="142"/>
    <col min="18" max="19" width="12.140625" style="142" bestFit="1" customWidth="1"/>
    <col min="20" max="16384" width="9.140625" style="142"/>
  </cols>
  <sheetData>
    <row r="1" spans="1:18" hidden="1" x14ac:dyDescent="0.25">
      <c r="B1" s="142" t="s">
        <v>283</v>
      </c>
      <c r="C1" s="142" t="s">
        <v>283</v>
      </c>
      <c r="D1" s="142" t="s">
        <v>283</v>
      </c>
      <c r="E1" s="142" t="s">
        <v>283</v>
      </c>
      <c r="F1" s="142" t="s">
        <v>283</v>
      </c>
      <c r="G1" s="142" t="s">
        <v>283</v>
      </c>
      <c r="H1" s="142" t="s">
        <v>283</v>
      </c>
      <c r="I1" s="142" t="s">
        <v>287</v>
      </c>
      <c r="J1" s="142" t="s">
        <v>287</v>
      </c>
      <c r="K1" s="142" t="s">
        <v>287</v>
      </c>
      <c r="L1" s="142" t="s">
        <v>287</v>
      </c>
      <c r="M1" s="142" t="s">
        <v>287</v>
      </c>
    </row>
    <row r="2" spans="1:18" hidden="1" x14ac:dyDescent="0.25">
      <c r="A2" s="142" t="s">
        <v>19</v>
      </c>
      <c r="B2" s="164">
        <v>43101</v>
      </c>
      <c r="C2" s="164">
        <v>43132</v>
      </c>
      <c r="D2" s="164">
        <v>43160</v>
      </c>
      <c r="E2" s="164">
        <v>43191</v>
      </c>
      <c r="F2" s="164">
        <v>43221</v>
      </c>
      <c r="G2" s="164">
        <v>43252</v>
      </c>
      <c r="H2" s="164">
        <v>43282</v>
      </c>
      <c r="I2" s="164">
        <v>43313</v>
      </c>
      <c r="J2" s="164">
        <v>43344</v>
      </c>
      <c r="K2" s="164">
        <v>43374</v>
      </c>
      <c r="L2" s="164">
        <v>43405</v>
      </c>
      <c r="M2" s="164">
        <v>43435</v>
      </c>
      <c r="N2" s="142" t="s">
        <v>49</v>
      </c>
      <c r="O2" s="142" t="s">
        <v>288</v>
      </c>
      <c r="R2" s="142" t="s">
        <v>131</v>
      </c>
    </row>
    <row r="3" spans="1:18" hidden="1" x14ac:dyDescent="0.25">
      <c r="A3" s="142" t="s">
        <v>44</v>
      </c>
      <c r="B3" s="165">
        <v>10500</v>
      </c>
      <c r="C3" s="165">
        <v>92700</v>
      </c>
      <c r="D3" s="165">
        <v>9600</v>
      </c>
      <c r="E3" s="165">
        <v>104400</v>
      </c>
      <c r="F3" s="165">
        <v>104100</v>
      </c>
      <c r="G3" s="165">
        <v>166500</v>
      </c>
      <c r="H3" s="165">
        <v>236100</v>
      </c>
      <c r="I3" s="165">
        <v>298200</v>
      </c>
      <c r="J3" s="165">
        <v>87000</v>
      </c>
      <c r="K3" s="165">
        <v>96000</v>
      </c>
      <c r="L3" s="165">
        <v>90000</v>
      </c>
      <c r="M3" s="165">
        <v>84000</v>
      </c>
      <c r="N3" s="165">
        <v>1379100</v>
      </c>
      <c r="O3" s="165">
        <v>2000000</v>
      </c>
      <c r="P3" s="165"/>
      <c r="Q3" s="166"/>
      <c r="R3" s="142" t="s">
        <v>289</v>
      </c>
    </row>
    <row r="4" spans="1:18" hidden="1" x14ac:dyDescent="0.25">
      <c r="A4" s="142" t="s">
        <v>40</v>
      </c>
      <c r="B4" s="165">
        <v>12500</v>
      </c>
      <c r="C4" s="165">
        <v>36000</v>
      </c>
      <c r="D4" s="165">
        <v>3750</v>
      </c>
      <c r="E4" s="165">
        <v>45500</v>
      </c>
      <c r="F4" s="165">
        <v>72750</v>
      </c>
      <c r="G4" s="165">
        <v>28000</v>
      </c>
      <c r="H4" s="165">
        <v>96000</v>
      </c>
      <c r="I4" s="165">
        <v>63250</v>
      </c>
      <c r="J4" s="165">
        <v>92500</v>
      </c>
      <c r="K4" s="165">
        <v>80000</v>
      </c>
      <c r="L4" s="165">
        <v>72500</v>
      </c>
      <c r="M4" s="165">
        <v>75000</v>
      </c>
      <c r="N4" s="165">
        <v>677750</v>
      </c>
      <c r="O4" s="165">
        <v>750000</v>
      </c>
      <c r="P4" s="165"/>
      <c r="Q4" s="166"/>
      <c r="R4" s="142" t="s">
        <v>290</v>
      </c>
    </row>
    <row r="5" spans="1:18" hidden="1" x14ac:dyDescent="0.25">
      <c r="A5" s="142" t="s">
        <v>42</v>
      </c>
      <c r="B5" s="165">
        <v>18000</v>
      </c>
      <c r="C5" s="165">
        <v>77940</v>
      </c>
      <c r="D5" s="165">
        <v>8640</v>
      </c>
      <c r="E5" s="165">
        <v>53100</v>
      </c>
      <c r="F5" s="165">
        <v>78840</v>
      </c>
      <c r="G5" s="165">
        <v>28080</v>
      </c>
      <c r="H5" s="165">
        <v>57960</v>
      </c>
      <c r="I5" s="165">
        <v>41580</v>
      </c>
      <c r="J5" s="165">
        <v>45000</v>
      </c>
      <c r="K5" s="165">
        <v>64800</v>
      </c>
      <c r="L5" s="165">
        <v>61200</v>
      </c>
      <c r="M5" s="165">
        <v>55800</v>
      </c>
      <c r="N5" s="165">
        <v>590940</v>
      </c>
      <c r="O5" s="165">
        <v>500000</v>
      </c>
      <c r="P5" s="165"/>
      <c r="Q5" s="166"/>
      <c r="R5" s="142" t="s">
        <v>291</v>
      </c>
    </row>
    <row r="6" spans="1:18" hidden="1" x14ac:dyDescent="0.25">
      <c r="A6" s="142" t="s">
        <v>25</v>
      </c>
      <c r="B6" s="165">
        <v>1500</v>
      </c>
      <c r="C6" s="165">
        <v>32250</v>
      </c>
      <c r="D6" s="165">
        <v>2400</v>
      </c>
      <c r="E6" s="165">
        <v>30900</v>
      </c>
      <c r="F6" s="165">
        <v>48300</v>
      </c>
      <c r="G6" s="165">
        <v>45000</v>
      </c>
      <c r="H6" s="165">
        <v>59100</v>
      </c>
      <c r="I6" s="165">
        <v>27750</v>
      </c>
      <c r="J6" s="165">
        <v>39000</v>
      </c>
      <c r="K6" s="165">
        <v>51000</v>
      </c>
      <c r="L6" s="165">
        <v>42000</v>
      </c>
      <c r="M6" s="165">
        <v>43500</v>
      </c>
      <c r="N6" s="165">
        <v>422700</v>
      </c>
      <c r="O6" s="165">
        <v>500000</v>
      </c>
      <c r="P6" s="165"/>
      <c r="Q6" s="166"/>
    </row>
    <row r="7" spans="1:18" hidden="1" x14ac:dyDescent="0.25">
      <c r="A7" s="142" t="s">
        <v>11</v>
      </c>
      <c r="B7" s="165">
        <v>42500</v>
      </c>
      <c r="C7" s="165">
        <v>238890</v>
      </c>
      <c r="D7" s="165">
        <v>24390</v>
      </c>
      <c r="E7" s="165">
        <v>233900</v>
      </c>
      <c r="F7" s="165">
        <v>303990</v>
      </c>
      <c r="G7" s="165">
        <v>267580</v>
      </c>
      <c r="H7" s="165">
        <v>449160</v>
      </c>
      <c r="I7" s="165">
        <v>430780</v>
      </c>
      <c r="J7" s="165">
        <v>263500</v>
      </c>
      <c r="K7" s="165">
        <v>291800</v>
      </c>
      <c r="L7" s="165">
        <v>265700</v>
      </c>
      <c r="M7" s="165">
        <v>258300</v>
      </c>
      <c r="N7" s="165">
        <v>3070490</v>
      </c>
      <c r="O7" s="167">
        <f>SUM(O3:O6)</f>
        <v>3750000</v>
      </c>
      <c r="P7" s="167"/>
      <c r="Q7" s="166"/>
    </row>
    <row r="8" spans="1:18" hidden="1" x14ac:dyDescent="0.25"/>
    <row r="9" spans="1:18" hidden="1" x14ac:dyDescent="0.25"/>
    <row r="10" spans="1:18" hidden="1" x14ac:dyDescent="0.25"/>
    <row r="11" spans="1:18" hidden="1" x14ac:dyDescent="0.25">
      <c r="A11" s="142" t="s">
        <v>292</v>
      </c>
      <c r="B11" s="142" t="s">
        <v>277</v>
      </c>
      <c r="C11" s="142" t="s">
        <v>44</v>
      </c>
      <c r="D11" s="142" t="s">
        <v>40</v>
      </c>
      <c r="E11" s="142" t="s">
        <v>42</v>
      </c>
      <c r="F11" s="142" t="s">
        <v>25</v>
      </c>
    </row>
    <row r="12" spans="1:18" hidden="1" x14ac:dyDescent="0.25">
      <c r="A12" s="164" t="s">
        <v>283</v>
      </c>
      <c r="B12" s="164">
        <v>43101</v>
      </c>
      <c r="C12" s="165">
        <v>10500</v>
      </c>
      <c r="D12" s="165">
        <v>12500</v>
      </c>
      <c r="E12" s="165">
        <v>18000</v>
      </c>
      <c r="F12" s="165">
        <v>1500</v>
      </c>
    </row>
    <row r="13" spans="1:18" hidden="1" x14ac:dyDescent="0.25">
      <c r="A13" s="164" t="s">
        <v>283</v>
      </c>
      <c r="B13" s="164">
        <v>43132</v>
      </c>
      <c r="C13" s="165">
        <v>92700</v>
      </c>
      <c r="D13" s="165">
        <v>36000</v>
      </c>
      <c r="E13" s="165">
        <v>77940</v>
      </c>
      <c r="F13" s="165">
        <v>32250</v>
      </c>
    </row>
    <row r="14" spans="1:18" hidden="1" x14ac:dyDescent="0.25">
      <c r="A14" s="164" t="s">
        <v>283</v>
      </c>
      <c r="B14" s="164">
        <v>43160</v>
      </c>
      <c r="C14" s="165">
        <v>9600</v>
      </c>
      <c r="D14" s="165">
        <v>3750</v>
      </c>
      <c r="E14" s="165">
        <v>8640</v>
      </c>
      <c r="F14" s="165">
        <v>2400</v>
      </c>
    </row>
    <row r="15" spans="1:18" hidden="1" x14ac:dyDescent="0.25">
      <c r="A15" s="164" t="s">
        <v>283</v>
      </c>
      <c r="B15" s="164">
        <v>43191</v>
      </c>
      <c r="C15" s="165">
        <v>104400</v>
      </c>
      <c r="D15" s="165">
        <v>45500</v>
      </c>
      <c r="E15" s="165">
        <v>53100</v>
      </c>
      <c r="F15" s="165">
        <v>30900</v>
      </c>
    </row>
    <row r="16" spans="1:18" hidden="1" x14ac:dyDescent="0.25">
      <c r="A16" s="164" t="s">
        <v>283</v>
      </c>
      <c r="B16" s="164">
        <v>43221</v>
      </c>
      <c r="C16" s="165">
        <v>104100</v>
      </c>
      <c r="D16" s="165">
        <v>72750</v>
      </c>
      <c r="E16" s="165">
        <v>78840</v>
      </c>
      <c r="F16" s="165">
        <v>48300</v>
      </c>
    </row>
    <row r="17" spans="1:6" hidden="1" x14ac:dyDescent="0.25">
      <c r="A17" s="164" t="s">
        <v>283</v>
      </c>
      <c r="B17" s="164">
        <v>43252</v>
      </c>
      <c r="C17" s="165">
        <v>166500</v>
      </c>
      <c r="D17" s="165">
        <v>28000</v>
      </c>
      <c r="E17" s="165">
        <v>28080</v>
      </c>
      <c r="F17" s="165">
        <v>45000</v>
      </c>
    </row>
    <row r="18" spans="1:6" hidden="1" x14ac:dyDescent="0.25">
      <c r="A18" s="164" t="s">
        <v>283</v>
      </c>
      <c r="B18" s="164">
        <v>43282</v>
      </c>
      <c r="C18" s="165">
        <v>236100</v>
      </c>
      <c r="D18" s="165">
        <v>96000</v>
      </c>
      <c r="E18" s="165">
        <v>57960</v>
      </c>
      <c r="F18" s="165">
        <v>59100</v>
      </c>
    </row>
    <row r="19" spans="1:6" hidden="1" x14ac:dyDescent="0.25">
      <c r="A19" s="164" t="s">
        <v>287</v>
      </c>
      <c r="B19" s="164">
        <v>43313</v>
      </c>
      <c r="C19" s="165">
        <v>298200</v>
      </c>
      <c r="D19" s="165">
        <v>63250</v>
      </c>
      <c r="E19" s="165">
        <v>41580</v>
      </c>
      <c r="F19" s="165">
        <v>27750</v>
      </c>
    </row>
    <row r="20" spans="1:6" hidden="1" x14ac:dyDescent="0.25">
      <c r="A20" s="164" t="s">
        <v>287</v>
      </c>
      <c r="B20" s="164">
        <v>43344</v>
      </c>
      <c r="C20" s="165">
        <v>87000</v>
      </c>
      <c r="D20" s="165">
        <v>92500</v>
      </c>
      <c r="E20" s="165">
        <v>45000</v>
      </c>
      <c r="F20" s="165">
        <v>39000</v>
      </c>
    </row>
    <row r="21" spans="1:6" hidden="1" x14ac:dyDescent="0.25">
      <c r="A21" s="164" t="s">
        <v>287</v>
      </c>
      <c r="B21" s="164">
        <v>43374</v>
      </c>
      <c r="C21" s="165">
        <v>96000</v>
      </c>
      <c r="D21" s="165">
        <v>80000</v>
      </c>
      <c r="E21" s="165">
        <v>64800</v>
      </c>
      <c r="F21" s="165">
        <v>51000</v>
      </c>
    </row>
    <row r="22" spans="1:6" hidden="1" x14ac:dyDescent="0.25">
      <c r="A22" s="164" t="s">
        <v>287</v>
      </c>
      <c r="B22" s="164">
        <v>43405</v>
      </c>
      <c r="C22" s="165">
        <v>90000</v>
      </c>
      <c r="D22" s="165">
        <v>72500</v>
      </c>
      <c r="E22" s="165">
        <v>61200</v>
      </c>
      <c r="F22" s="165">
        <v>42000</v>
      </c>
    </row>
    <row r="23" spans="1:6" hidden="1" x14ac:dyDescent="0.25">
      <c r="A23" s="164" t="s">
        <v>287</v>
      </c>
      <c r="B23" s="164">
        <v>43435</v>
      </c>
      <c r="C23" s="165">
        <v>84000</v>
      </c>
      <c r="D23" s="165">
        <v>75000</v>
      </c>
      <c r="E23" s="165">
        <v>55800</v>
      </c>
      <c r="F23" s="165">
        <v>43500</v>
      </c>
    </row>
    <row r="24" spans="1:6" hidden="1" x14ac:dyDescent="0.25"/>
    <row r="25" spans="1:6" hidden="1" x14ac:dyDescent="0.25">
      <c r="A25" s="272" t="s">
        <v>292</v>
      </c>
      <c r="B25" s="273" t="s">
        <v>166</v>
      </c>
    </row>
    <row r="26" spans="1:6" hidden="1" x14ac:dyDescent="0.25"/>
    <row r="27" spans="1:6" ht="23.25" hidden="1" x14ac:dyDescent="0.3">
      <c r="A27" s="272" t="s">
        <v>293</v>
      </c>
      <c r="B27" s="273"/>
      <c r="C27"/>
      <c r="D27"/>
      <c r="E27"/>
    </row>
    <row r="28" spans="1:6" ht="23.25" hidden="1" x14ac:dyDescent="0.3">
      <c r="A28" s="272" t="s">
        <v>277</v>
      </c>
      <c r="B28" s="273" t="s">
        <v>49</v>
      </c>
      <c r="C28"/>
      <c r="D28"/>
      <c r="E28"/>
    </row>
    <row r="29" spans="1:6" ht="23.25" hidden="1" x14ac:dyDescent="0.3">
      <c r="A29" s="274">
        <v>43101</v>
      </c>
      <c r="B29" s="275">
        <v>10500</v>
      </c>
      <c r="C29"/>
      <c r="D29"/>
      <c r="E29"/>
    </row>
    <row r="30" spans="1:6" ht="23.25" hidden="1" x14ac:dyDescent="0.3">
      <c r="A30" s="274">
        <v>43132</v>
      </c>
      <c r="B30" s="275">
        <v>92700</v>
      </c>
      <c r="C30"/>
      <c r="D30"/>
      <c r="E30"/>
    </row>
    <row r="31" spans="1:6" ht="23.25" hidden="1" x14ac:dyDescent="0.3">
      <c r="A31" s="274">
        <v>43160</v>
      </c>
      <c r="B31" s="275">
        <v>9600</v>
      </c>
      <c r="C31"/>
      <c r="D31"/>
      <c r="E31"/>
    </row>
    <row r="32" spans="1:6" ht="23.25" hidden="1" x14ac:dyDescent="0.3">
      <c r="A32" s="274" t="s">
        <v>11</v>
      </c>
      <c r="B32" s="275">
        <v>112800</v>
      </c>
      <c r="C32"/>
      <c r="D32"/>
      <c r="E32"/>
    </row>
    <row r="33" spans="1:6" ht="23.25" hidden="1" x14ac:dyDescent="0.3">
      <c r="A33"/>
      <c r="B33"/>
      <c r="C33"/>
      <c r="D33"/>
      <c r="E33"/>
    </row>
    <row r="34" spans="1:6" ht="23.25" hidden="1" x14ac:dyDescent="0.3">
      <c r="A34"/>
      <c r="B34"/>
      <c r="C34"/>
      <c r="D34"/>
      <c r="E34"/>
    </row>
    <row r="35" spans="1:6" ht="23.25" hidden="1" x14ac:dyDescent="0.3">
      <c r="A35"/>
      <c r="B35"/>
      <c r="C35"/>
      <c r="D35"/>
      <c r="E35"/>
    </row>
    <row r="36" spans="1:6" ht="23.25" hidden="1" x14ac:dyDescent="0.3">
      <c r="A36"/>
      <c r="B36"/>
      <c r="C36"/>
      <c r="D36"/>
      <c r="E36"/>
    </row>
    <row r="37" spans="1:6" ht="23.25" hidden="1" x14ac:dyDescent="0.3">
      <c r="A37"/>
      <c r="B37"/>
      <c r="C37"/>
      <c r="D37"/>
      <c r="E37"/>
    </row>
    <row r="38" spans="1:6" ht="23.25" hidden="1" x14ac:dyDescent="0.3">
      <c r="A38"/>
      <c r="B38"/>
      <c r="C38"/>
      <c r="D38"/>
      <c r="E38"/>
    </row>
    <row r="39" spans="1:6" ht="23.25" hidden="1" x14ac:dyDescent="0.3">
      <c r="A39"/>
      <c r="B39"/>
      <c r="C39"/>
      <c r="D39"/>
      <c r="E39"/>
    </row>
    <row r="40" spans="1:6" ht="23.25" hidden="1" x14ac:dyDescent="0.3">
      <c r="A40"/>
      <c r="B40"/>
      <c r="C40"/>
      <c r="D40"/>
      <c r="E40"/>
    </row>
    <row r="41" spans="1:6" ht="23.25" hidden="1" x14ac:dyDescent="0.3">
      <c r="A41"/>
      <c r="B41"/>
      <c r="C41"/>
      <c r="D41"/>
      <c r="E41"/>
    </row>
    <row r="42" spans="1:6" hidden="1" x14ac:dyDescent="0.25"/>
    <row r="43" spans="1:6" hidden="1" x14ac:dyDescent="0.25">
      <c r="A43" s="168" t="s">
        <v>288</v>
      </c>
      <c r="B43" s="168">
        <v>2000000</v>
      </c>
    </row>
    <row r="44" spans="1:6" hidden="1" x14ac:dyDescent="0.25">
      <c r="A44" s="169">
        <f>COUNTA($A$29:$A$41)-1</f>
        <v>3</v>
      </c>
      <c r="B44" s="162"/>
    </row>
    <row r="45" spans="1:6" x14ac:dyDescent="0.25">
      <c r="A45" s="168" t="s">
        <v>294</v>
      </c>
      <c r="B45" s="168">
        <v>2</v>
      </c>
    </row>
    <row r="46" spans="1:6" x14ac:dyDescent="0.25">
      <c r="B46" s="170" t="str">
        <f>B28</f>
        <v>Total</v>
      </c>
    </row>
    <row r="47" spans="1:6" x14ac:dyDescent="0.25">
      <c r="A47" s="171" t="s">
        <v>11</v>
      </c>
      <c r="B47" s="171">
        <f>VLOOKUP($A47,$A$28:$E$41,B$45,0)</f>
        <v>112800</v>
      </c>
      <c r="F47" s="172"/>
    </row>
    <row r="48" spans="1:6" x14ac:dyDescent="0.25">
      <c r="A48" s="173" t="s">
        <v>295</v>
      </c>
      <c r="B48" s="171">
        <f>B43/12*$A$44</f>
        <v>500000</v>
      </c>
    </row>
    <row r="49" spans="1:10" x14ac:dyDescent="0.25">
      <c r="A49" s="170" t="s">
        <v>296</v>
      </c>
      <c r="B49" s="174">
        <f>B47/B48</f>
        <v>0.22559999999999999</v>
      </c>
    </row>
    <row r="50" spans="1:10" ht="19.5" x14ac:dyDescent="0.3">
      <c r="A50" s="181"/>
      <c r="B50" s="176" t="str">
        <f>IF(B49&lt;70%,"=","")</f>
        <v>=</v>
      </c>
      <c r="C50" s="182"/>
      <c r="G50" s="63"/>
      <c r="H50" s="63"/>
      <c r="I50" s="63"/>
      <c r="J50" s="63"/>
    </row>
    <row r="51" spans="1:10" ht="19.5" x14ac:dyDescent="0.3">
      <c r="A51" s="181"/>
      <c r="B51" s="177" t="str">
        <f>IF(AND(B49&gt;=70%,B49&lt;100%),"=","")</f>
        <v/>
      </c>
      <c r="C51" s="182"/>
      <c r="G51" s="63"/>
      <c r="H51" s="63"/>
      <c r="I51" s="63"/>
      <c r="J51" s="63"/>
    </row>
    <row r="52" spans="1:10" ht="19.5" x14ac:dyDescent="0.3">
      <c r="A52" s="181"/>
      <c r="B52" s="177" t="str">
        <f>IF(B49&gt;=100%,"=","")</f>
        <v/>
      </c>
      <c r="C52" s="182"/>
      <c r="G52" s="63"/>
      <c r="H52" s="63"/>
      <c r="I52" s="63"/>
      <c r="J52" s="63"/>
    </row>
    <row r="53" spans="1:10" ht="19.5" x14ac:dyDescent="0.3">
      <c r="A53" s="181"/>
      <c r="B53" s="138"/>
      <c r="C53" s="138"/>
      <c r="D53" s="63"/>
      <c r="E53" s="63"/>
      <c r="F53" s="63"/>
      <c r="G53" s="178"/>
      <c r="H53" s="63"/>
      <c r="I53" s="63"/>
      <c r="J53" s="63"/>
    </row>
    <row r="54" spans="1:10" ht="19.5" x14ac:dyDescent="0.3">
      <c r="A54" s="181"/>
      <c r="B54" s="181"/>
      <c r="C54" s="181"/>
    </row>
    <row r="55" spans="1:10" ht="20.25" x14ac:dyDescent="0.3">
      <c r="A55" s="181"/>
      <c r="B55" s="181"/>
      <c r="C55" s="181"/>
      <c r="D55" s="179"/>
    </row>
    <row r="56" spans="1:10" ht="19.5" x14ac:dyDescent="0.3">
      <c r="A56" s="175"/>
      <c r="B56" s="175"/>
      <c r="C56" s="175"/>
    </row>
    <row r="57" spans="1:10" ht="19.5" x14ac:dyDescent="0.3">
      <c r="A57" s="175"/>
      <c r="B57" s="175"/>
      <c r="C57" s="175"/>
    </row>
    <row r="58" spans="1:10" ht="19.5" x14ac:dyDescent="0.3">
      <c r="A58" s="175"/>
      <c r="B58" s="175"/>
      <c r="C58" s="175"/>
    </row>
    <row r="59" spans="1:10" ht="19.5" x14ac:dyDescent="0.3">
      <c r="A59" s="175"/>
      <c r="B59" s="175"/>
      <c r="C59" s="175"/>
    </row>
    <row r="60" spans="1:10" ht="19.5" x14ac:dyDescent="0.3">
      <c r="A60" s="175"/>
      <c r="B60" s="175"/>
      <c r="C60" s="175"/>
    </row>
    <row r="61" spans="1:10" ht="19.5" x14ac:dyDescent="0.3">
      <c r="A61" s="175"/>
      <c r="B61" s="175"/>
      <c r="C61" s="175"/>
    </row>
    <row r="62" spans="1:10" ht="19.5" x14ac:dyDescent="0.3">
      <c r="A62" s="175"/>
      <c r="B62" s="175"/>
      <c r="C62" s="175"/>
    </row>
    <row r="63" spans="1:10" ht="19.5" x14ac:dyDescent="0.3">
      <c r="A63" s="175"/>
      <c r="B63" s="175"/>
      <c r="C63" s="175"/>
    </row>
    <row r="64" spans="1:10" ht="19.5" x14ac:dyDescent="0.3">
      <c r="A64" s="175"/>
      <c r="B64" s="175"/>
      <c r="C64" s="175"/>
    </row>
  </sheetData>
  <sheetProtection pivotTables="0"/>
  <conditionalFormatting sqref="C47:E47">
    <cfRule type="dataBar" priority="2">
      <dataBar>
        <cfvo type="min"/>
        <cfvo type="max"/>
        <color rgb="FF008AEF"/>
      </dataBar>
      <extLst>
        <ext xmlns:x14="http://schemas.microsoft.com/office/spreadsheetml/2009/9/main" uri="{B025F937-C7B1-47D3-B67F-A62EFF666E3E}">
          <x14:id>{F99C1F32-6E84-47DE-B159-30C83915BD0F}</x14:id>
        </ext>
      </extLst>
    </cfRule>
  </conditionalFormatting>
  <conditionalFormatting sqref="B49">
    <cfRule type="dataBar" priority="1">
      <dataBar>
        <cfvo type="formula" val="0/100"/>
        <cfvo type="formula" val="1/1"/>
        <color rgb="FFFFB628"/>
      </dataBar>
      <extLst>
        <ext xmlns:x14="http://schemas.microsoft.com/office/spreadsheetml/2009/9/main" uri="{B025F937-C7B1-47D3-B67F-A62EFF666E3E}">
          <x14:id>{EB523588-B0D9-4180-A015-867A42616B32}</x14:id>
        </ext>
      </extLst>
    </cfRule>
  </conditionalFormatting>
  <pageMargins left="0.7" right="0.7" top="0.75" bottom="0.75" header="0.3" footer="0.3"/>
  <pageSetup orientation="portrait" r:id="rId2"/>
  <drawing r:id="rId3"/>
  <extLst>
    <ext xmlns:x14="http://schemas.microsoft.com/office/spreadsheetml/2009/9/main" uri="{78C0D931-6437-407d-A8EE-F0AAD7539E65}">
      <x14:conditionalFormattings>
        <x14:conditionalFormatting xmlns:xm="http://schemas.microsoft.com/office/excel/2006/main">
          <x14:cfRule type="dataBar" id="{F99C1F32-6E84-47DE-B159-30C83915BD0F}">
            <x14:dataBar minLength="0" maxLength="100" border="1" negativeBarBorderColorSameAsPositive="0">
              <x14:cfvo type="autoMin"/>
              <x14:cfvo type="autoMax"/>
              <x14:borderColor rgb="FF008AEF"/>
              <x14:negativeFillColor rgb="FFFF0000"/>
              <x14:negativeBorderColor rgb="FFFF0000"/>
              <x14:axisColor rgb="FF000000"/>
            </x14:dataBar>
          </x14:cfRule>
          <xm:sqref>C47:E47</xm:sqref>
        </x14:conditionalFormatting>
        <x14:conditionalFormatting xmlns:xm="http://schemas.microsoft.com/office/excel/2006/main">
          <x14:cfRule type="dataBar" id="{EB523588-B0D9-4180-A015-867A42616B32}">
            <x14:dataBar minLength="0" maxLength="100" gradient="0">
              <x14:cfvo type="formula">
                <xm:f>0/100</xm:f>
              </x14:cfvo>
              <x14:cfvo type="formula">
                <xm:f>1/1</xm:f>
              </x14:cfvo>
              <x14:negativeFillColor rgb="FFFF0000"/>
              <x14:axisColor rgb="FF000000"/>
            </x14:dataBar>
          </x14:cfRule>
          <xm:sqref>B49</xm:sqref>
        </x14:conditionalFormatting>
      </x14:conditionalFormattings>
    </ext>
    <ext xmlns:x15="http://schemas.microsoft.com/office/spreadsheetml/2010/11/main" uri="{7E03D99C-DC04-49d9-9315-930204A7B6E9}">
      <x15:timelineRefs>
        <x15:timelineRef r:id="rId4"/>
      </x15:timelineRef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election activeCell="H6" sqref="H6"/>
    </sheetView>
  </sheetViews>
  <sheetFormatPr defaultRowHeight="23.25" x14ac:dyDescent="0.3"/>
  <cols>
    <col min="1" max="1" width="8.7109375" customWidth="1"/>
    <col min="2" max="2" width="0.78515625" customWidth="1"/>
    <col min="3" max="3" width="8.140625" customWidth="1"/>
  </cols>
  <sheetData>
    <row r="1" spans="1:3" x14ac:dyDescent="0.3">
      <c r="A1">
        <v>1</v>
      </c>
      <c r="B1" s="194"/>
      <c r="C1">
        <v>1</v>
      </c>
    </row>
    <row r="2" spans="1:3" x14ac:dyDescent="0.3">
      <c r="A2">
        <v>2</v>
      </c>
      <c r="B2" s="194"/>
      <c r="C2">
        <v>2</v>
      </c>
    </row>
    <row r="3" spans="1:3" x14ac:dyDescent="0.3">
      <c r="A3">
        <v>3</v>
      </c>
      <c r="B3" s="194"/>
      <c r="C3">
        <v>3</v>
      </c>
    </row>
    <row r="4" spans="1:3" x14ac:dyDescent="0.3">
      <c r="A4">
        <v>34</v>
      </c>
      <c r="B4" s="194"/>
      <c r="C4">
        <v>34</v>
      </c>
    </row>
    <row r="5" spans="1:3" x14ac:dyDescent="0.3">
      <c r="A5">
        <v>35</v>
      </c>
      <c r="B5" s="194"/>
      <c r="C5">
        <v>35</v>
      </c>
    </row>
    <row r="6" spans="1:3" x14ac:dyDescent="0.3">
      <c r="A6">
        <v>36</v>
      </c>
      <c r="B6" s="194"/>
      <c r="C6">
        <v>36</v>
      </c>
    </row>
    <row r="7" spans="1:3" x14ac:dyDescent="0.3">
      <c r="A7">
        <v>37</v>
      </c>
      <c r="B7" s="194"/>
      <c r="C7">
        <v>37</v>
      </c>
    </row>
    <row r="8" spans="1:3" x14ac:dyDescent="0.3">
      <c r="A8">
        <v>38</v>
      </c>
      <c r="B8" s="194"/>
      <c r="C8">
        <v>38</v>
      </c>
    </row>
    <row r="9" spans="1:3" x14ac:dyDescent="0.3">
      <c r="A9">
        <v>39</v>
      </c>
      <c r="B9" s="194"/>
      <c r="C9">
        <v>39</v>
      </c>
    </row>
    <row r="10" spans="1:3" x14ac:dyDescent="0.3">
      <c r="A10">
        <v>40</v>
      </c>
      <c r="B10" s="194"/>
      <c r="C10">
        <v>40</v>
      </c>
    </row>
    <row r="11" spans="1:3" x14ac:dyDescent="0.3">
      <c r="B11" s="195"/>
    </row>
    <row r="12" spans="1:3" x14ac:dyDescent="0.3">
      <c r="B12" s="195"/>
    </row>
  </sheetData>
  <sheetProtection algorithmName="SHA-512" hashValue="2dGVL1cafUcASAGF4MuBHxvuhnbhtlFGSN+OLy+E3erzK+/+YGDJo4G1V2wz7eh41ZYUNQOWpnB1C30E5MXzkg==" saltValue="ysPlSyFY5pPkhY1l2oQhsg==" spinCount="100000" sheet="1" objects="1" scenarios="1"/>
  <conditionalFormatting sqref="A1:A10">
    <cfRule type="dataBar" priority="1">
      <dataBar>
        <cfvo type="min"/>
        <cfvo type="max"/>
        <color rgb="FFFFB628"/>
      </dataBar>
      <extLst>
        <ext xmlns:x14="http://schemas.microsoft.com/office/spreadsheetml/2009/9/main" uri="{B025F937-C7B1-47D3-B67F-A62EFF666E3E}">
          <x14:id>{28E30092-014B-41D5-9E09-38178041266F}</x14:id>
        </ext>
      </extLst>
    </cfRule>
  </conditionalFormatting>
  <conditionalFormatting sqref="C1:C10">
    <cfRule type="dataBar" priority="4">
      <dataBar>
        <cfvo type="num" val="0"/>
        <cfvo type="num" val="100"/>
        <color rgb="FFFFB628"/>
      </dataBar>
      <extLst>
        <ext xmlns:x14="http://schemas.microsoft.com/office/spreadsheetml/2009/9/main" uri="{B025F937-C7B1-47D3-B67F-A62EFF666E3E}">
          <x14:id>{3BCAD152-6899-4A45-8FFE-96CC8C4CA374}</x14:id>
        </ext>
      </extLst>
    </cfRule>
  </conditionalFormatting>
  <conditionalFormatting sqref="B1:B10">
    <cfRule type="dataBar" priority="3">
      <dataBar>
        <cfvo type="min"/>
        <cfvo type="max"/>
        <color rgb="FFFFB628"/>
      </dataBar>
      <extLst>
        <ext xmlns:x14="http://schemas.microsoft.com/office/spreadsheetml/2009/9/main" uri="{B025F937-C7B1-47D3-B67F-A62EFF666E3E}">
          <x14:id>{677E42E7-1FE7-47DC-A44B-9CA6BCA74E84}</x14:id>
        </ext>
      </extLs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28E30092-014B-41D5-9E09-38178041266F}">
            <x14:dataBar minLength="0" maxLength="100" gradient="0">
              <x14:cfvo type="autoMin"/>
              <x14:cfvo type="autoMax"/>
              <x14:negativeFillColor rgb="FFFF0000"/>
              <x14:axisColor rgb="FF000000"/>
            </x14:dataBar>
          </x14:cfRule>
          <xm:sqref>A1:A10</xm:sqref>
        </x14:conditionalFormatting>
        <x14:conditionalFormatting xmlns:xm="http://schemas.microsoft.com/office/excel/2006/main">
          <x14:cfRule type="dataBar" id="{3BCAD152-6899-4A45-8FFE-96CC8C4CA374}">
            <x14:dataBar minLength="0" maxLength="100" gradient="0">
              <x14:cfvo type="num">
                <xm:f>0</xm:f>
              </x14:cfvo>
              <x14:cfvo type="num">
                <xm:f>100</xm:f>
              </x14:cfvo>
              <x14:negativeFillColor rgb="FFFF0000"/>
              <x14:axisColor rgb="FF000000"/>
            </x14:dataBar>
          </x14:cfRule>
          <xm:sqref>C1:C10</xm:sqref>
        </x14:conditionalFormatting>
        <x14:conditionalFormatting xmlns:xm="http://schemas.microsoft.com/office/excel/2006/main">
          <x14:cfRule type="dataBar" id="{677E42E7-1FE7-47DC-A44B-9CA6BCA74E84}">
            <x14:dataBar minLength="0" maxLength="100" gradient="0">
              <x14:cfvo type="autoMin"/>
              <x14:cfvo type="autoMax"/>
              <x14:negativeFillColor rgb="FFFF0000"/>
              <x14:axisColor rgb="FF000000"/>
            </x14:dataBar>
          </x14:cfRule>
          <xm:sqref>B1:B10</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election activeCell="H1" sqref="H1"/>
    </sheetView>
  </sheetViews>
  <sheetFormatPr defaultRowHeight="23.25" x14ac:dyDescent="0.3"/>
  <cols>
    <col min="1" max="1" width="8.7109375" customWidth="1"/>
    <col min="2" max="2" width="1.0703125" customWidth="1"/>
    <col min="3" max="3" width="8.140625" customWidth="1"/>
  </cols>
  <sheetData>
    <row r="1" spans="1:3" x14ac:dyDescent="0.3">
      <c r="A1" s="196">
        <v>0.01</v>
      </c>
      <c r="B1" s="194"/>
      <c r="C1" s="196">
        <v>0.01</v>
      </c>
    </row>
    <row r="2" spans="1:3" x14ac:dyDescent="0.3">
      <c r="A2" s="196">
        <v>0.02</v>
      </c>
      <c r="B2" s="194"/>
      <c r="C2" s="196">
        <v>0.02</v>
      </c>
    </row>
    <row r="3" spans="1:3" x14ac:dyDescent="0.3">
      <c r="A3" s="196">
        <v>0.03</v>
      </c>
      <c r="B3" s="194"/>
      <c r="C3" s="196">
        <v>0.03</v>
      </c>
    </row>
    <row r="4" spans="1:3" x14ac:dyDescent="0.3">
      <c r="A4" s="196">
        <v>0.34</v>
      </c>
      <c r="B4" s="194"/>
      <c r="C4" s="196">
        <v>0.34</v>
      </c>
    </row>
    <row r="5" spans="1:3" x14ac:dyDescent="0.3">
      <c r="A5" s="196">
        <v>0.35</v>
      </c>
      <c r="B5" s="194"/>
      <c r="C5" s="196">
        <v>0.35</v>
      </c>
    </row>
    <row r="6" spans="1:3" x14ac:dyDescent="0.3">
      <c r="A6" s="196">
        <v>0.36</v>
      </c>
      <c r="B6" s="194"/>
      <c r="C6" s="196">
        <v>0.36</v>
      </c>
    </row>
    <row r="7" spans="1:3" x14ac:dyDescent="0.3">
      <c r="A7" s="196">
        <v>0.37</v>
      </c>
      <c r="B7" s="194"/>
      <c r="C7" s="196">
        <v>0.37</v>
      </c>
    </row>
    <row r="8" spans="1:3" x14ac:dyDescent="0.3">
      <c r="A8" s="196">
        <v>0.38</v>
      </c>
      <c r="B8" s="194"/>
      <c r="C8" s="196">
        <v>0.38</v>
      </c>
    </row>
    <row r="9" spans="1:3" x14ac:dyDescent="0.3">
      <c r="A9" s="196">
        <v>0.39</v>
      </c>
      <c r="B9" s="194"/>
      <c r="C9" s="196">
        <v>0.39</v>
      </c>
    </row>
    <row r="10" spans="1:3" x14ac:dyDescent="0.3">
      <c r="A10" s="196">
        <v>0.4</v>
      </c>
      <c r="B10" s="194"/>
      <c r="C10" s="196">
        <v>0.4</v>
      </c>
    </row>
    <row r="11" spans="1:3" x14ac:dyDescent="0.3">
      <c r="B11" s="195"/>
    </row>
    <row r="12" spans="1:3" x14ac:dyDescent="0.3">
      <c r="B12" s="195"/>
    </row>
  </sheetData>
  <sheetProtection algorithmName="SHA-512" hashValue="yprfgE+ceZiuQU3fi3xtNUohNJbcIv6meKNI8PVdBnDz/fcAe5WuVXqGpF+CK/8L/HA0bAAVzgWFIdXD2KJM+Q==" saltValue="BQP13g3tdSp53scZgh1sLA==" spinCount="100000" sheet="1" objects="1" scenarios="1"/>
  <conditionalFormatting sqref="C1:C10">
    <cfRule type="dataBar" priority="4">
      <dataBar>
        <cfvo type="formula" val="0/100"/>
        <cfvo type="formula" val="100/100"/>
        <color rgb="FFFFB628"/>
      </dataBar>
      <extLst>
        <ext xmlns:x14="http://schemas.microsoft.com/office/spreadsheetml/2009/9/main" uri="{B025F937-C7B1-47D3-B67F-A62EFF666E3E}">
          <x14:id>{16977F06-4386-45FA-A324-358E90E231C9}</x14:id>
        </ext>
      </extLst>
    </cfRule>
  </conditionalFormatting>
  <conditionalFormatting sqref="B1:B10">
    <cfRule type="dataBar" priority="3">
      <dataBar>
        <cfvo type="min"/>
        <cfvo type="max"/>
        <color rgb="FFFFB628"/>
      </dataBar>
      <extLst>
        <ext xmlns:x14="http://schemas.microsoft.com/office/spreadsheetml/2009/9/main" uri="{B025F937-C7B1-47D3-B67F-A62EFF666E3E}">
          <x14:id>{014FB683-3250-4329-858F-19D29179CA38}</x14:id>
        </ext>
      </extLst>
    </cfRule>
  </conditionalFormatting>
  <conditionalFormatting sqref="A1:A10">
    <cfRule type="dataBar" priority="1">
      <dataBar>
        <cfvo type="min"/>
        <cfvo type="max"/>
        <color rgb="FF008AEF"/>
      </dataBar>
      <extLst>
        <ext xmlns:x14="http://schemas.microsoft.com/office/spreadsheetml/2009/9/main" uri="{B025F937-C7B1-47D3-B67F-A62EFF666E3E}">
          <x14:id>{FD65B18A-7603-41A3-8D18-2F5F05EC6A66}</x14:id>
        </ext>
      </extLs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16977F06-4386-45FA-A324-358E90E231C9}">
            <x14:dataBar minLength="0" maxLength="100" gradient="0">
              <x14:cfvo type="formula">
                <xm:f>0/100</xm:f>
              </x14:cfvo>
              <x14:cfvo type="formula">
                <xm:f>100/100</xm:f>
              </x14:cfvo>
              <x14:negativeFillColor rgb="FFFF0000"/>
              <x14:axisColor rgb="FF000000"/>
            </x14:dataBar>
          </x14:cfRule>
          <xm:sqref>C1:C10</xm:sqref>
        </x14:conditionalFormatting>
        <x14:conditionalFormatting xmlns:xm="http://schemas.microsoft.com/office/excel/2006/main">
          <x14:cfRule type="dataBar" id="{014FB683-3250-4329-858F-19D29179CA38}">
            <x14:dataBar minLength="0" maxLength="100" gradient="0">
              <x14:cfvo type="autoMin"/>
              <x14:cfvo type="autoMax"/>
              <x14:negativeFillColor rgb="FFFF0000"/>
              <x14:axisColor rgb="FF000000"/>
            </x14:dataBar>
          </x14:cfRule>
          <xm:sqref>B1:B10</xm:sqref>
        </x14:conditionalFormatting>
        <x14:conditionalFormatting xmlns:xm="http://schemas.microsoft.com/office/excel/2006/main">
          <x14:cfRule type="dataBar" id="{FD65B18A-7603-41A3-8D18-2F5F05EC6A66}">
            <x14:dataBar minLength="0" maxLength="100" gradient="0">
              <x14:cfvo type="autoMin"/>
              <x14:cfvo type="autoMax"/>
              <x14:negativeFillColor rgb="FFFF0000"/>
              <x14:axisColor rgb="FF000000"/>
            </x14:dataBar>
          </x14:cfRule>
          <xm:sqref>A1:A10</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election activeCell="H3" sqref="H3"/>
    </sheetView>
  </sheetViews>
  <sheetFormatPr defaultRowHeight="23.25" x14ac:dyDescent="0.3"/>
  <cols>
    <col min="1" max="1" width="8.7109375" customWidth="1"/>
    <col min="2" max="2" width="2" customWidth="1"/>
    <col min="3" max="3" width="8.140625" customWidth="1"/>
  </cols>
  <sheetData>
    <row r="1" spans="1:3" x14ac:dyDescent="0.3">
      <c r="A1">
        <v>1</v>
      </c>
      <c r="B1" s="194"/>
      <c r="C1">
        <v>1</v>
      </c>
    </row>
    <row r="2" spans="1:3" x14ac:dyDescent="0.3">
      <c r="A2">
        <v>2</v>
      </c>
      <c r="B2" s="194"/>
      <c r="C2">
        <v>2</v>
      </c>
    </row>
    <row r="3" spans="1:3" x14ac:dyDescent="0.3">
      <c r="A3">
        <v>3</v>
      </c>
      <c r="B3" s="194"/>
      <c r="C3">
        <v>3</v>
      </c>
    </row>
    <row r="4" spans="1:3" x14ac:dyDescent="0.3">
      <c r="A4">
        <v>31</v>
      </c>
      <c r="B4" s="194"/>
      <c r="C4">
        <v>31</v>
      </c>
    </row>
    <row r="5" spans="1:3" x14ac:dyDescent="0.3">
      <c r="A5">
        <v>35</v>
      </c>
      <c r="B5" s="194"/>
      <c r="C5">
        <v>35</v>
      </c>
    </row>
    <row r="6" spans="1:3" x14ac:dyDescent="0.3">
      <c r="A6">
        <v>36</v>
      </c>
      <c r="B6" s="194"/>
      <c r="C6">
        <v>36</v>
      </c>
    </row>
    <row r="7" spans="1:3" x14ac:dyDescent="0.3">
      <c r="A7">
        <v>65</v>
      </c>
      <c r="B7" s="194"/>
      <c r="C7">
        <v>65</v>
      </c>
    </row>
    <row r="8" spans="1:3" x14ac:dyDescent="0.3">
      <c r="A8">
        <v>66</v>
      </c>
      <c r="B8" s="194"/>
      <c r="C8">
        <v>66</v>
      </c>
    </row>
    <row r="9" spans="1:3" x14ac:dyDescent="0.3">
      <c r="A9">
        <v>67</v>
      </c>
      <c r="B9" s="194"/>
      <c r="C9">
        <v>67</v>
      </c>
    </row>
    <row r="10" spans="1:3" x14ac:dyDescent="0.3">
      <c r="A10">
        <v>92</v>
      </c>
      <c r="B10" s="194"/>
      <c r="C10">
        <v>92</v>
      </c>
    </row>
    <row r="11" spans="1:3" x14ac:dyDescent="0.3">
      <c r="B11" s="195"/>
    </row>
    <row r="12" spans="1:3" x14ac:dyDescent="0.3">
      <c r="B12" s="195"/>
    </row>
  </sheetData>
  <sheetProtection algorithmName="SHA-512" hashValue="Bbl0b9mauiMUcAjH/0aEdLWqFXCUEm3RqcCjgMJlsJ+O5vMqGVTfWpEVUbUtKIOoe9bGIIULvKj6PpNh9YRoaw==" saltValue="7N5mxwLKihAVTnkUzpsU2g==" spinCount="100000" sheet="1" objects="1" scenarios="1"/>
  <conditionalFormatting sqref="A1:A10">
    <cfRule type="iconSet" priority="2">
      <iconSet iconSet="3TrafficLights2">
        <cfvo type="percent" val="0"/>
        <cfvo type="percent" val="33"/>
        <cfvo type="percent" val="67"/>
      </iconSet>
    </cfRule>
  </conditionalFormatting>
  <conditionalFormatting sqref="C1:C10">
    <cfRule type="iconSet" priority="1">
      <iconSet iconSet="3TrafficLights2">
        <cfvo type="percent" val="0"/>
        <cfvo type="num" val="30"/>
        <cfvo type="num" val="70"/>
      </iconSet>
    </cfRule>
  </conditionalFormatting>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23.25" x14ac:dyDescent="0.3"/>
  <cols>
    <col min="2" max="2" width="1.5703125" customWidth="1"/>
    <col min="3" max="3" width="7.35546875" customWidth="1"/>
  </cols>
  <sheetData>
    <row r="1" spans="1:3" x14ac:dyDescent="0.3">
      <c r="A1" s="196">
        <v>0.01</v>
      </c>
      <c r="B1" s="195"/>
      <c r="C1" s="196">
        <v>0.01</v>
      </c>
    </row>
    <row r="2" spans="1:3" x14ac:dyDescent="0.3">
      <c r="A2" s="196">
        <v>0.02</v>
      </c>
      <c r="B2" s="195"/>
      <c r="C2" s="196">
        <v>0.02</v>
      </c>
    </row>
    <row r="3" spans="1:3" x14ac:dyDescent="0.3">
      <c r="A3" s="196">
        <v>0.03</v>
      </c>
      <c r="B3" s="195"/>
      <c r="C3" s="196">
        <v>0.03</v>
      </c>
    </row>
    <row r="4" spans="1:3" x14ac:dyDescent="0.3">
      <c r="A4" s="196">
        <v>0.31</v>
      </c>
      <c r="B4" s="195"/>
      <c r="C4" s="196">
        <v>0.31</v>
      </c>
    </row>
    <row r="5" spans="1:3" x14ac:dyDescent="0.3">
      <c r="A5" s="196">
        <v>0.35</v>
      </c>
      <c r="B5" s="195"/>
      <c r="C5" s="196">
        <v>0.35</v>
      </c>
    </row>
    <row r="6" spans="1:3" x14ac:dyDescent="0.3">
      <c r="A6" s="196">
        <v>0.36</v>
      </c>
      <c r="B6" s="195"/>
      <c r="C6" s="196">
        <v>0.36</v>
      </c>
    </row>
    <row r="7" spans="1:3" x14ac:dyDescent="0.3">
      <c r="A7" s="196">
        <v>0.65</v>
      </c>
      <c r="B7" s="195"/>
      <c r="C7" s="196">
        <v>0.65</v>
      </c>
    </row>
    <row r="8" spans="1:3" x14ac:dyDescent="0.3">
      <c r="A8" s="196">
        <v>0.66</v>
      </c>
      <c r="B8" s="195"/>
      <c r="C8" s="196">
        <v>0.66</v>
      </c>
    </row>
    <row r="9" spans="1:3" x14ac:dyDescent="0.3">
      <c r="A9" s="196">
        <v>0.67</v>
      </c>
      <c r="B9" s="195"/>
      <c r="C9" s="196">
        <v>0.67</v>
      </c>
    </row>
    <row r="10" spans="1:3" x14ac:dyDescent="0.3">
      <c r="A10" s="196">
        <v>0.92</v>
      </c>
      <c r="B10" s="195"/>
      <c r="C10" s="196">
        <v>0.92</v>
      </c>
    </row>
    <row r="11" spans="1:3" x14ac:dyDescent="0.3">
      <c r="B11" s="195"/>
    </row>
    <row r="12" spans="1:3" x14ac:dyDescent="0.3">
      <c r="B12" s="195"/>
    </row>
  </sheetData>
  <sheetProtection algorithmName="SHA-512" hashValue="6ELY0zIcQGu8NhkbS8tG/NIgbg+u8uMUr0soFwB3JRfwowmt8v1D7Aiqk7aw7MeiM7kaofbU12Ro2xxxqjnzIA==" saltValue="B7xOuUZroUJ7H8fLVg5xOQ==" spinCount="100000" sheet="1" objects="1" scenarios="1"/>
  <conditionalFormatting sqref="A1:A10">
    <cfRule type="iconSet" priority="2">
      <iconSet iconSet="3TrafficLights2">
        <cfvo type="percent" val="0"/>
        <cfvo type="percent" val="33"/>
        <cfvo type="percent" val="67"/>
      </iconSet>
    </cfRule>
  </conditionalFormatting>
  <conditionalFormatting sqref="C1:C10">
    <cfRule type="iconSet" priority="1">
      <iconSet iconSet="3TrafficLights2">
        <cfvo type="percent" val="0"/>
        <cfvo type="formula" val="30/100"/>
        <cfvo type="formula" val="70/100"/>
      </iconSet>
    </cfRule>
  </conditionalFormatting>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63"/>
  <sheetViews>
    <sheetView topLeftCell="A46" workbookViewId="0">
      <selection activeCell="G49" sqref="G49"/>
    </sheetView>
  </sheetViews>
  <sheetFormatPr defaultRowHeight="18.75" x14ac:dyDescent="0.25"/>
  <cols>
    <col min="1" max="1" width="9.2109375" style="142" customWidth="1"/>
    <col min="2" max="3" width="7.140625" style="142" customWidth="1"/>
    <col min="4" max="4" width="9.2109375" style="142" bestFit="1" customWidth="1"/>
    <col min="5" max="16384" width="9.140625" style="142"/>
  </cols>
  <sheetData>
    <row r="3" spans="1:4" x14ac:dyDescent="0.25">
      <c r="A3" s="180" t="s">
        <v>303</v>
      </c>
      <c r="B3" s="180" t="s">
        <v>78</v>
      </c>
    </row>
    <row r="4" spans="1:4" x14ac:dyDescent="0.25">
      <c r="A4" s="180" t="s">
        <v>302</v>
      </c>
      <c r="B4" s="142">
        <v>2017</v>
      </c>
      <c r="C4" s="142">
        <v>2018</v>
      </c>
      <c r="D4" s="142" t="s">
        <v>11</v>
      </c>
    </row>
    <row r="5" spans="1:4" x14ac:dyDescent="0.25">
      <c r="A5" s="142">
        <v>1</v>
      </c>
      <c r="B5" s="167">
        <v>17298.363636363636</v>
      </c>
      <c r="C5" s="167">
        <v>24039.083333333332</v>
      </c>
      <c r="D5" s="167">
        <v>20815.260869565216</v>
      </c>
    </row>
    <row r="6" spans="1:4" x14ac:dyDescent="0.25">
      <c r="A6" s="142">
        <v>2</v>
      </c>
      <c r="B6" s="167">
        <v>20104.454545454544</v>
      </c>
      <c r="C6" s="167">
        <v>13329.666666666666</v>
      </c>
      <c r="D6" s="167">
        <v>16569.782608695652</v>
      </c>
    </row>
    <row r="7" spans="1:4" x14ac:dyDescent="0.25">
      <c r="A7" s="142">
        <v>3</v>
      </c>
      <c r="B7" s="167">
        <v>12872.333333333334</v>
      </c>
      <c r="C7" s="167">
        <v>19998</v>
      </c>
      <c r="D7" s="167">
        <v>16435.166666666668</v>
      </c>
    </row>
    <row r="8" spans="1:4" x14ac:dyDescent="0.25">
      <c r="A8" s="142">
        <v>4</v>
      </c>
      <c r="B8" s="167">
        <v>21637.5</v>
      </c>
      <c r="C8" s="167">
        <v>19518.416666666668</v>
      </c>
      <c r="D8" s="167">
        <v>20577.958333333332</v>
      </c>
    </row>
    <row r="9" spans="1:4" x14ac:dyDescent="0.25">
      <c r="A9" s="142">
        <v>5</v>
      </c>
      <c r="B9" s="167">
        <v>21422.333333333332</v>
      </c>
      <c r="C9" s="167">
        <v>28563.916666666668</v>
      </c>
      <c r="D9" s="167">
        <v>24993.125</v>
      </c>
    </row>
    <row r="10" spans="1:4" x14ac:dyDescent="0.25">
      <c r="A10" s="142">
        <v>6</v>
      </c>
      <c r="B10" s="167">
        <v>24922.333333333332</v>
      </c>
      <c r="C10" s="167">
        <v>22777.25</v>
      </c>
      <c r="D10" s="167">
        <v>23849.791666666668</v>
      </c>
    </row>
    <row r="11" spans="1:4" x14ac:dyDescent="0.25">
      <c r="A11" s="142">
        <v>7</v>
      </c>
      <c r="B11" s="167">
        <v>27983.166666666668</v>
      </c>
      <c r="C11" s="167">
        <v>21628.833333333332</v>
      </c>
      <c r="D11" s="167">
        <v>24806</v>
      </c>
    </row>
    <row r="12" spans="1:4" x14ac:dyDescent="0.25">
      <c r="A12" s="142">
        <v>8</v>
      </c>
      <c r="B12" s="167">
        <v>17997.333333333332</v>
      </c>
      <c r="C12" s="167">
        <v>19850.5</v>
      </c>
      <c r="D12" s="167">
        <v>18923.916666666668</v>
      </c>
    </row>
    <row r="13" spans="1:4" x14ac:dyDescent="0.25">
      <c r="A13" s="142">
        <v>9</v>
      </c>
      <c r="B13" s="167">
        <v>20485.583333333332</v>
      </c>
      <c r="C13" s="167">
        <v>15912.583333333334</v>
      </c>
      <c r="D13" s="167">
        <v>18199.083333333332</v>
      </c>
    </row>
    <row r="14" spans="1:4" x14ac:dyDescent="0.25">
      <c r="A14" s="142">
        <v>10</v>
      </c>
      <c r="B14" s="167">
        <v>21001</v>
      </c>
      <c r="C14" s="167">
        <v>15827.333333333334</v>
      </c>
      <c r="D14" s="167">
        <v>18414.166666666668</v>
      </c>
    </row>
    <row r="15" spans="1:4" x14ac:dyDescent="0.25">
      <c r="A15" s="142">
        <v>11</v>
      </c>
      <c r="B15" s="167">
        <v>23641.833333333332</v>
      </c>
      <c r="C15" s="167">
        <v>23602.833333333332</v>
      </c>
      <c r="D15" s="167">
        <v>23622.333333333332</v>
      </c>
    </row>
    <row r="16" spans="1:4" x14ac:dyDescent="0.25">
      <c r="A16" s="142">
        <v>12</v>
      </c>
      <c r="B16" s="167">
        <v>24432.5</v>
      </c>
      <c r="C16" s="167">
        <v>17895.666666666668</v>
      </c>
      <c r="D16" s="167">
        <v>21164.083333333332</v>
      </c>
    </row>
    <row r="17" spans="1:4" x14ac:dyDescent="0.25">
      <c r="A17" s="142">
        <v>13</v>
      </c>
      <c r="B17" s="167">
        <v>14019.333333333334</v>
      </c>
      <c r="C17" s="167">
        <v>19826.25</v>
      </c>
      <c r="D17" s="167">
        <v>16922.791666666668</v>
      </c>
    </row>
    <row r="18" spans="1:4" x14ac:dyDescent="0.25">
      <c r="A18" s="142">
        <v>14</v>
      </c>
      <c r="B18" s="167">
        <v>15344.166666666666</v>
      </c>
      <c r="C18" s="167">
        <v>18976.5</v>
      </c>
      <c r="D18" s="167">
        <v>17160.333333333332</v>
      </c>
    </row>
    <row r="19" spans="1:4" x14ac:dyDescent="0.25">
      <c r="A19" s="142">
        <v>15</v>
      </c>
      <c r="B19" s="167">
        <v>16150.583333333334</v>
      </c>
      <c r="C19" s="167">
        <v>22872.75</v>
      </c>
      <c r="D19" s="167">
        <v>19511.666666666668</v>
      </c>
    </row>
    <row r="20" spans="1:4" x14ac:dyDescent="0.25">
      <c r="A20" s="142">
        <v>16</v>
      </c>
      <c r="B20" s="167">
        <v>21561.75</v>
      </c>
      <c r="C20" s="167">
        <v>18707.416666666668</v>
      </c>
      <c r="D20" s="167">
        <v>20134.583333333332</v>
      </c>
    </row>
    <row r="21" spans="1:4" x14ac:dyDescent="0.25">
      <c r="A21" s="142">
        <v>17</v>
      </c>
      <c r="B21" s="167">
        <v>22085.5</v>
      </c>
      <c r="C21" s="167">
        <v>22233.5</v>
      </c>
      <c r="D21" s="167">
        <v>22159.5</v>
      </c>
    </row>
    <row r="22" spans="1:4" x14ac:dyDescent="0.25">
      <c r="A22" s="142">
        <v>18</v>
      </c>
      <c r="B22" s="167">
        <v>17691.916666666668</v>
      </c>
      <c r="C22" s="167">
        <v>21963.333333333332</v>
      </c>
      <c r="D22" s="167">
        <v>19827.625</v>
      </c>
    </row>
    <row r="23" spans="1:4" x14ac:dyDescent="0.25">
      <c r="A23" s="142">
        <v>19</v>
      </c>
      <c r="B23" s="167">
        <v>19990.5</v>
      </c>
      <c r="C23" s="167">
        <v>17577.916666666668</v>
      </c>
      <c r="D23" s="167">
        <v>18784.208333333332</v>
      </c>
    </row>
    <row r="24" spans="1:4" x14ac:dyDescent="0.25">
      <c r="A24" s="142">
        <v>20</v>
      </c>
      <c r="B24" s="167">
        <v>29449.416666666668</v>
      </c>
      <c r="C24" s="167">
        <v>20381.416666666668</v>
      </c>
      <c r="D24" s="167">
        <v>24915.416666666668</v>
      </c>
    </row>
    <row r="25" spans="1:4" x14ac:dyDescent="0.25">
      <c r="A25" s="142">
        <v>21</v>
      </c>
      <c r="B25" s="167">
        <v>21298.25</v>
      </c>
      <c r="C25" s="167">
        <v>26311.916666666668</v>
      </c>
      <c r="D25" s="167">
        <v>23805.083333333332</v>
      </c>
    </row>
    <row r="26" spans="1:4" x14ac:dyDescent="0.25">
      <c r="A26" s="142">
        <v>22</v>
      </c>
      <c r="B26" s="167">
        <v>20138.583333333332</v>
      </c>
      <c r="C26" s="167">
        <v>16322.583333333334</v>
      </c>
      <c r="D26" s="167">
        <v>18230.583333333332</v>
      </c>
    </row>
    <row r="27" spans="1:4" x14ac:dyDescent="0.25">
      <c r="A27" s="142">
        <v>23</v>
      </c>
      <c r="B27" s="167">
        <v>25568.333333333332</v>
      </c>
      <c r="C27" s="167">
        <v>18742.416666666668</v>
      </c>
      <c r="D27" s="167">
        <v>22155.375</v>
      </c>
    </row>
    <row r="28" spans="1:4" x14ac:dyDescent="0.25">
      <c r="A28" s="142">
        <v>24</v>
      </c>
      <c r="B28" s="167">
        <v>21609.416666666668</v>
      </c>
      <c r="C28" s="167">
        <v>14901</v>
      </c>
      <c r="D28" s="167">
        <v>18255.208333333332</v>
      </c>
    </row>
    <row r="29" spans="1:4" x14ac:dyDescent="0.25">
      <c r="A29" s="142">
        <v>25</v>
      </c>
      <c r="B29" s="167">
        <v>20563.583333333332</v>
      </c>
      <c r="C29" s="167">
        <v>22398.5</v>
      </c>
      <c r="D29" s="167">
        <v>21481.041666666668</v>
      </c>
    </row>
    <row r="30" spans="1:4" x14ac:dyDescent="0.25">
      <c r="A30" s="142">
        <v>26</v>
      </c>
      <c r="B30" s="167">
        <v>15328.583333333334</v>
      </c>
      <c r="C30" s="167">
        <v>23695.166666666668</v>
      </c>
      <c r="D30" s="167">
        <v>19511.875</v>
      </c>
    </row>
    <row r="31" spans="1:4" x14ac:dyDescent="0.25">
      <c r="A31" s="142">
        <v>27</v>
      </c>
      <c r="B31" s="167">
        <v>26714.416666666668</v>
      </c>
      <c r="C31" s="167">
        <v>19490.333333333332</v>
      </c>
      <c r="D31" s="167">
        <v>23102.375</v>
      </c>
    </row>
    <row r="32" spans="1:4" x14ac:dyDescent="0.25">
      <c r="A32" s="142">
        <v>28</v>
      </c>
      <c r="B32" s="167">
        <v>19262.833333333332</v>
      </c>
      <c r="C32" s="167">
        <v>20047.416666666668</v>
      </c>
      <c r="D32" s="167">
        <v>19655.125</v>
      </c>
    </row>
    <row r="33" spans="1:4" x14ac:dyDescent="0.25">
      <c r="A33" s="142">
        <v>29</v>
      </c>
      <c r="B33" s="167">
        <v>27321.545454545456</v>
      </c>
      <c r="C33" s="167">
        <v>23750.636363636364</v>
      </c>
      <c r="D33" s="167">
        <v>25536.090909090908</v>
      </c>
    </row>
    <row r="34" spans="1:4" x14ac:dyDescent="0.25">
      <c r="A34" s="142">
        <v>30</v>
      </c>
      <c r="B34" s="167">
        <v>16801.272727272728</v>
      </c>
      <c r="C34" s="167">
        <v>26625.727272727272</v>
      </c>
      <c r="D34" s="167">
        <v>21713.5</v>
      </c>
    </row>
    <row r="35" spans="1:4" x14ac:dyDescent="0.25">
      <c r="A35" s="142">
        <v>31</v>
      </c>
      <c r="B35" s="167">
        <v>22311.714285714286</v>
      </c>
      <c r="C35" s="167">
        <v>20805.166666666668</v>
      </c>
      <c r="D35" s="167">
        <v>21616.384615384617</v>
      </c>
    </row>
    <row r="36" spans="1:4" x14ac:dyDescent="0.25">
      <c r="A36" s="142" t="s">
        <v>11</v>
      </c>
      <c r="B36" s="167">
        <v>20856.86225895317</v>
      </c>
      <c r="C36" s="167">
        <v>20570.552197802197</v>
      </c>
      <c r="D36" s="167">
        <v>20713.51031636864</v>
      </c>
    </row>
    <row r="40" spans="1:4" x14ac:dyDescent="0.25">
      <c r="A40" s="180" t="s">
        <v>304</v>
      </c>
      <c r="B40" s="180" t="s">
        <v>78</v>
      </c>
    </row>
    <row r="41" spans="1:4" x14ac:dyDescent="0.25">
      <c r="A41" s="180" t="s">
        <v>301</v>
      </c>
      <c r="B41" s="142">
        <v>2017</v>
      </c>
      <c r="C41" s="142">
        <v>2018</v>
      </c>
      <c r="D41" s="142" t="s">
        <v>11</v>
      </c>
    </row>
    <row r="42" spans="1:4" x14ac:dyDescent="0.25">
      <c r="A42" s="198">
        <v>1</v>
      </c>
      <c r="B42" s="167">
        <v>22804.115384615383</v>
      </c>
      <c r="C42" s="167">
        <v>22442.384615384617</v>
      </c>
      <c r="D42" s="167">
        <v>22623.25</v>
      </c>
    </row>
    <row r="43" spans="1:4" x14ac:dyDescent="0.25">
      <c r="A43" s="198">
        <v>2</v>
      </c>
      <c r="B43" s="167">
        <v>21521.607843137255</v>
      </c>
      <c r="C43" s="167">
        <v>25451.788461538461</v>
      </c>
      <c r="D43" s="167">
        <v>23505.776699029127</v>
      </c>
    </row>
    <row r="44" spans="1:4" x14ac:dyDescent="0.25">
      <c r="A44" s="198">
        <v>3</v>
      </c>
      <c r="B44" s="167">
        <v>19000.26923076923</v>
      </c>
      <c r="C44" s="167">
        <v>18927.307692307691</v>
      </c>
      <c r="D44" s="167">
        <v>18963.788461538461</v>
      </c>
    </row>
    <row r="45" spans="1:4" x14ac:dyDescent="0.25">
      <c r="A45" s="198">
        <v>4</v>
      </c>
      <c r="B45" s="167">
        <v>18440.25</v>
      </c>
      <c r="C45" s="167">
        <v>20974.576923076922</v>
      </c>
      <c r="D45" s="167">
        <v>19707.413461538461</v>
      </c>
    </row>
    <row r="46" spans="1:4" x14ac:dyDescent="0.25">
      <c r="A46" s="198">
        <v>5</v>
      </c>
      <c r="B46" s="167">
        <v>19619.26923076923</v>
      </c>
      <c r="C46" s="167">
        <v>17487.826923076922</v>
      </c>
      <c r="D46" s="167">
        <v>18553.548076923078</v>
      </c>
    </row>
    <row r="47" spans="1:4" x14ac:dyDescent="0.25">
      <c r="A47" s="198">
        <v>6</v>
      </c>
      <c r="B47" s="167">
        <v>22211.826923076922</v>
      </c>
      <c r="C47" s="167">
        <v>20667.98076923077</v>
      </c>
      <c r="D47" s="167">
        <v>21439.903846153848</v>
      </c>
    </row>
    <row r="48" spans="1:4" x14ac:dyDescent="0.25">
      <c r="A48" s="198">
        <v>7</v>
      </c>
      <c r="B48" s="167">
        <v>22413.48076923077</v>
      </c>
      <c r="C48" s="167">
        <v>18042</v>
      </c>
      <c r="D48" s="167">
        <v>20227.740384615383</v>
      </c>
    </row>
    <row r="49" spans="1:4" x14ac:dyDescent="0.25">
      <c r="A49" s="198" t="s">
        <v>11</v>
      </c>
      <c r="B49" s="167">
        <v>20856.86225895317</v>
      </c>
      <c r="C49" s="167">
        <v>20570.552197802197</v>
      </c>
      <c r="D49" s="167">
        <v>20713.51031636864</v>
      </c>
    </row>
    <row r="54" spans="1:4" ht="23.25" x14ac:dyDescent="0.3">
      <c r="A54" s="180" t="s">
        <v>304</v>
      </c>
      <c r="C54"/>
      <c r="D54"/>
    </row>
    <row r="55" spans="1:4" ht="23.25" x14ac:dyDescent="0.3">
      <c r="A55" s="180" t="s">
        <v>78</v>
      </c>
      <c r="B55" s="142" t="s">
        <v>49</v>
      </c>
      <c r="C55"/>
      <c r="D55"/>
    </row>
    <row r="56" spans="1:4" ht="23.25" x14ac:dyDescent="0.3">
      <c r="A56" s="142">
        <v>2017</v>
      </c>
      <c r="B56" s="167">
        <v>20856.86225895317</v>
      </c>
      <c r="C56"/>
      <c r="D56"/>
    </row>
    <row r="57" spans="1:4" ht="23.25" x14ac:dyDescent="0.3">
      <c r="A57" s="142">
        <v>2018</v>
      </c>
      <c r="B57" s="167">
        <v>20570.552197802197</v>
      </c>
      <c r="C57"/>
      <c r="D57"/>
    </row>
    <row r="58" spans="1:4" ht="23.25" x14ac:dyDescent="0.3">
      <c r="A58" s="142" t="s">
        <v>11</v>
      </c>
      <c r="B58" s="167">
        <v>20713.51031636864</v>
      </c>
      <c r="C58"/>
      <c r="D58"/>
    </row>
    <row r="59" spans="1:4" ht="23.25" x14ac:dyDescent="0.3">
      <c r="A59"/>
      <c r="B59"/>
      <c r="C59"/>
      <c r="D59"/>
    </row>
    <row r="60" spans="1:4" ht="23.25" x14ac:dyDescent="0.3">
      <c r="A60"/>
      <c r="B60"/>
      <c r="C60"/>
      <c r="D60"/>
    </row>
    <row r="61" spans="1:4" ht="23.25" x14ac:dyDescent="0.3">
      <c r="A61"/>
      <c r="B61"/>
      <c r="C61"/>
      <c r="D61"/>
    </row>
    <row r="62" spans="1:4" ht="23.25" x14ac:dyDescent="0.3">
      <c r="A62"/>
      <c r="B62"/>
      <c r="C62"/>
      <c r="D62"/>
    </row>
    <row r="63" spans="1:4" ht="23.25" x14ac:dyDescent="0.3">
      <c r="A63"/>
      <c r="B63"/>
      <c r="C63"/>
      <c r="D63"/>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election activeCell="J11" sqref="J11"/>
    </sheetView>
  </sheetViews>
  <sheetFormatPr defaultRowHeight="21.75" x14ac:dyDescent="0.3"/>
  <cols>
    <col min="1" max="1" width="5.28515625" style="1" bestFit="1" customWidth="1"/>
    <col min="2" max="2" width="6.85546875" style="1" bestFit="1" customWidth="1"/>
    <col min="3" max="3" width="7" style="1" bestFit="1" customWidth="1"/>
    <col min="4" max="4" width="3.78515625" style="1" customWidth="1"/>
    <col min="5" max="5" width="1.92578125" style="1" customWidth="1"/>
    <col min="6" max="6" width="5.28515625" style="1" bestFit="1" customWidth="1"/>
    <col min="7" max="7" width="6.85546875" style="1" bestFit="1" customWidth="1"/>
    <col min="8" max="8" width="7" style="1" bestFit="1" customWidth="1"/>
    <col min="9" max="16384" width="9.140625" style="1"/>
  </cols>
  <sheetData>
    <row r="1" spans="1:8" x14ac:dyDescent="0.3">
      <c r="A1" s="202" t="s">
        <v>283</v>
      </c>
      <c r="B1" s="203" t="s">
        <v>305</v>
      </c>
      <c r="C1" s="202" t="s">
        <v>306</v>
      </c>
      <c r="F1" s="202" t="s">
        <v>283</v>
      </c>
      <c r="G1" s="203" t="s">
        <v>305</v>
      </c>
      <c r="H1" s="202" t="s">
        <v>306</v>
      </c>
    </row>
    <row r="2" spans="1:8" x14ac:dyDescent="0.3">
      <c r="A2" s="1">
        <v>11</v>
      </c>
      <c r="B2" s="204">
        <v>9</v>
      </c>
      <c r="C2" s="1">
        <f>A2-B2</f>
        <v>2</v>
      </c>
      <c r="F2" s="1">
        <v>11</v>
      </c>
      <c r="G2" s="204">
        <v>9</v>
      </c>
      <c r="H2" s="1">
        <f>F2-G2</f>
        <v>2</v>
      </c>
    </row>
    <row r="3" spans="1:8" x14ac:dyDescent="0.3">
      <c r="A3" s="1">
        <v>16</v>
      </c>
      <c r="B3" s="204">
        <v>22</v>
      </c>
      <c r="C3" s="1">
        <f t="shared" ref="C3:C11" si="0">A3-B3</f>
        <v>-6</v>
      </c>
      <c r="F3" s="1">
        <v>16</v>
      </c>
      <c r="G3" s="204">
        <v>22</v>
      </c>
      <c r="H3" s="1">
        <f t="shared" ref="H3:H11" si="1">F3-G3</f>
        <v>-6</v>
      </c>
    </row>
    <row r="4" spans="1:8" x14ac:dyDescent="0.3">
      <c r="A4" s="1">
        <v>17</v>
      </c>
      <c r="B4" s="204">
        <v>8</v>
      </c>
      <c r="C4" s="1">
        <f t="shared" si="0"/>
        <v>9</v>
      </c>
      <c r="F4" s="1">
        <v>17</v>
      </c>
      <c r="G4" s="204">
        <v>8</v>
      </c>
      <c r="H4" s="1">
        <f t="shared" si="1"/>
        <v>9</v>
      </c>
    </row>
    <row r="5" spans="1:8" x14ac:dyDescent="0.3">
      <c r="A5" s="1">
        <v>20</v>
      </c>
      <c r="B5" s="204">
        <v>21</v>
      </c>
      <c r="C5" s="1">
        <f t="shared" si="0"/>
        <v>-1</v>
      </c>
      <c r="F5" s="1">
        <v>20</v>
      </c>
      <c r="G5" s="204">
        <v>21</v>
      </c>
      <c r="H5" s="1">
        <f t="shared" si="1"/>
        <v>-1</v>
      </c>
    </row>
    <row r="6" spans="1:8" x14ac:dyDescent="0.3">
      <c r="A6" s="1">
        <v>20</v>
      </c>
      <c r="B6" s="204">
        <v>16</v>
      </c>
      <c r="C6" s="1">
        <f t="shared" si="0"/>
        <v>4</v>
      </c>
      <c r="F6" s="1">
        <v>20</v>
      </c>
      <c r="G6" s="204">
        <v>16</v>
      </c>
      <c r="H6" s="1">
        <f t="shared" si="1"/>
        <v>4</v>
      </c>
    </row>
    <row r="7" spans="1:8" x14ac:dyDescent="0.3">
      <c r="A7" s="1">
        <v>16</v>
      </c>
      <c r="B7" s="204">
        <v>15</v>
      </c>
      <c r="C7" s="1">
        <f t="shared" si="0"/>
        <v>1</v>
      </c>
      <c r="F7" s="1">
        <v>16</v>
      </c>
      <c r="G7" s="204">
        <v>15</v>
      </c>
      <c r="H7" s="1">
        <f t="shared" si="1"/>
        <v>1</v>
      </c>
    </row>
    <row r="8" spans="1:8" x14ac:dyDescent="0.3">
      <c r="A8" s="1">
        <v>12</v>
      </c>
      <c r="B8" s="204">
        <v>11</v>
      </c>
      <c r="C8" s="1">
        <f t="shared" si="0"/>
        <v>1</v>
      </c>
      <c r="F8" s="1">
        <v>12</v>
      </c>
      <c r="G8" s="204">
        <v>11</v>
      </c>
      <c r="H8" s="1">
        <f t="shared" si="1"/>
        <v>1</v>
      </c>
    </row>
    <row r="9" spans="1:8" x14ac:dyDescent="0.3">
      <c r="A9" s="1">
        <v>16</v>
      </c>
      <c r="B9" s="204">
        <v>16</v>
      </c>
      <c r="C9" s="1">
        <f t="shared" si="0"/>
        <v>0</v>
      </c>
      <c r="F9" s="1">
        <v>16</v>
      </c>
      <c r="G9" s="204">
        <v>16</v>
      </c>
      <c r="H9" s="1">
        <f t="shared" si="1"/>
        <v>0</v>
      </c>
    </row>
    <row r="10" spans="1:8" x14ac:dyDescent="0.3">
      <c r="A10" s="1">
        <v>14</v>
      </c>
      <c r="B10" s="204">
        <v>12</v>
      </c>
      <c r="C10" s="1">
        <f t="shared" si="0"/>
        <v>2</v>
      </c>
      <c r="F10" s="1">
        <v>14</v>
      </c>
      <c r="G10" s="204">
        <v>12</v>
      </c>
      <c r="H10" s="1">
        <f t="shared" si="1"/>
        <v>2</v>
      </c>
    </row>
    <row r="11" spans="1:8" x14ac:dyDescent="0.3">
      <c r="A11" s="1">
        <v>18</v>
      </c>
      <c r="B11" s="204">
        <v>18</v>
      </c>
      <c r="C11" s="1">
        <f t="shared" si="0"/>
        <v>0</v>
      </c>
      <c r="F11" s="1">
        <v>18</v>
      </c>
      <c r="G11" s="204">
        <v>18</v>
      </c>
      <c r="H11" s="1">
        <f t="shared" si="1"/>
        <v>0</v>
      </c>
    </row>
  </sheetData>
  <sheetProtection algorithmName="SHA-512" hashValue="DHSZLARa0IRoir00SQTezohKZbMB4tkZBxYZTrmfxzukfY6WoP22QAKyvCXwtFPKeCAkiuAxH+lo6OONAgZx9w==" saltValue="/2kfmyxZsrjtSYgGCWKzJA==" spinCount="100000" sheet="1" objects="1" scenarios="1"/>
  <conditionalFormatting sqref="C2:C11">
    <cfRule type="iconSet" priority="1">
      <iconSet iconSet="3TrafficLights2">
        <cfvo type="percent" val="0"/>
        <cfvo type="percent" val="33"/>
        <cfvo type="percent" val="67"/>
      </iconSe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2" id="{F6293D6C-CEC2-4FD1-83F0-FB7BE46C30B6}">
            <x14:iconSet iconSet="3Signs" custom="1">
              <x14:cfvo type="percent">
                <xm:f>0</xm:f>
              </x14:cfvo>
              <x14:cfvo type="num" gte="0">
                <xm:f>-1</xm:f>
              </x14:cfvo>
              <x14:cfvo type="num" gte="0">
                <xm:f>0</xm:f>
              </x14:cfvo>
              <x14:cfIcon iconSet="3Triangles" iconId="0"/>
              <x14:cfIcon iconSet="3Triangles" iconId="1"/>
              <x14:cfIcon iconSet="3Triangles" iconId="2"/>
            </x14:iconSet>
          </x14:cfRule>
          <xm:sqref>H2:H11</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8.75" x14ac:dyDescent="0.25"/>
  <cols>
    <col min="1" max="1" width="4.35546875" style="142" bestFit="1" customWidth="1"/>
    <col min="2" max="2" width="5.28515625" style="142" bestFit="1" customWidth="1"/>
    <col min="3" max="3" width="8.78515625" style="142" bestFit="1" customWidth="1"/>
    <col min="4" max="4" width="11.7109375" style="142" bestFit="1" customWidth="1"/>
    <col min="5" max="5" width="3.0703125" style="142" bestFit="1" customWidth="1"/>
    <col min="6" max="6" width="8.5703125" style="142" customWidth="1"/>
    <col min="7" max="16384" width="9.140625" style="142"/>
  </cols>
  <sheetData>
    <row r="1" spans="1:6" ht="40.5" customHeight="1" x14ac:dyDescent="0.25">
      <c r="A1" s="211" t="s">
        <v>128</v>
      </c>
      <c r="B1" s="211" t="s">
        <v>5</v>
      </c>
      <c r="C1" s="211" t="s">
        <v>307</v>
      </c>
      <c r="D1" s="211" t="s">
        <v>0</v>
      </c>
      <c r="E1" s="211" t="s">
        <v>165</v>
      </c>
      <c r="F1" s="214" t="s">
        <v>371</v>
      </c>
    </row>
    <row r="2" spans="1:6" x14ac:dyDescent="0.25">
      <c r="A2" s="142" t="s">
        <v>308</v>
      </c>
      <c r="B2" s="142" t="s">
        <v>7</v>
      </c>
      <c r="C2" s="197">
        <v>34755</v>
      </c>
      <c r="D2" s="142" t="s">
        <v>173</v>
      </c>
      <c r="E2" s="142">
        <v>24</v>
      </c>
      <c r="F2" s="142">
        <v>2</v>
      </c>
    </row>
    <row r="3" spans="1:6" x14ac:dyDescent="0.25">
      <c r="A3" s="142" t="s">
        <v>309</v>
      </c>
      <c r="B3" s="142" t="s">
        <v>7</v>
      </c>
      <c r="C3" s="197">
        <v>33437</v>
      </c>
      <c r="D3" s="142" t="s">
        <v>183</v>
      </c>
      <c r="E3" s="142">
        <v>28</v>
      </c>
      <c r="F3" s="142">
        <v>4</v>
      </c>
    </row>
    <row r="4" spans="1:6" x14ac:dyDescent="0.25">
      <c r="A4" s="142" t="s">
        <v>163</v>
      </c>
      <c r="B4" s="142" t="s">
        <v>6</v>
      </c>
      <c r="C4" s="197">
        <v>32453</v>
      </c>
      <c r="D4" s="142" t="s">
        <v>310</v>
      </c>
      <c r="E4" s="142">
        <v>31</v>
      </c>
      <c r="F4" s="142">
        <v>3</v>
      </c>
    </row>
    <row r="5" spans="1:6" x14ac:dyDescent="0.25">
      <c r="C5" s="197"/>
    </row>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9"/>
  <sheetViews>
    <sheetView showGridLines="0" workbookViewId="0">
      <selection activeCell="C14" sqref="C14"/>
    </sheetView>
  </sheetViews>
  <sheetFormatPr defaultRowHeight="18.75" x14ac:dyDescent="0.25"/>
  <cols>
    <col min="1" max="1" width="5.28515625" style="218" bestFit="1" customWidth="1"/>
    <col min="2" max="5" width="4.640625" style="218" bestFit="1" customWidth="1"/>
    <col min="6" max="6" width="3.92578125" style="222" bestFit="1" customWidth="1"/>
    <col min="7" max="16384" width="9.140625" style="218"/>
  </cols>
  <sheetData>
    <row r="2" spans="1:6" x14ac:dyDescent="0.25">
      <c r="A2" s="215" t="s">
        <v>277</v>
      </c>
      <c r="B2" s="216" t="s">
        <v>279</v>
      </c>
      <c r="C2" s="215" t="s">
        <v>280</v>
      </c>
      <c r="D2" s="215" t="s">
        <v>281</v>
      </c>
      <c r="E2" s="215" t="s">
        <v>282</v>
      </c>
      <c r="F2" s="217" t="s">
        <v>49</v>
      </c>
    </row>
    <row r="3" spans="1:6" x14ac:dyDescent="0.25">
      <c r="A3" s="219">
        <v>42005</v>
      </c>
      <c r="B3" s="216">
        <v>43</v>
      </c>
      <c r="C3" s="216">
        <v>58</v>
      </c>
      <c r="D3" s="216">
        <v>33</v>
      </c>
      <c r="E3" s="216">
        <v>40</v>
      </c>
      <c r="F3" s="220">
        <f>SUM(B3:E3)</f>
        <v>174</v>
      </c>
    </row>
    <row r="4" spans="1:6" x14ac:dyDescent="0.25">
      <c r="A4" s="219">
        <v>42036</v>
      </c>
      <c r="B4" s="216">
        <v>42</v>
      </c>
      <c r="C4" s="216">
        <v>41</v>
      </c>
      <c r="D4" s="216">
        <v>60</v>
      </c>
      <c r="E4" s="216">
        <v>69</v>
      </c>
      <c r="F4" s="220">
        <f t="shared" ref="F4:F8" si="0">SUM(B4:E4)</f>
        <v>212</v>
      </c>
    </row>
    <row r="5" spans="1:6" x14ac:dyDescent="0.25">
      <c r="A5" s="219">
        <v>42064</v>
      </c>
      <c r="B5" s="216">
        <v>66</v>
      </c>
      <c r="C5" s="216">
        <v>45</v>
      </c>
      <c r="D5" s="216">
        <v>44</v>
      </c>
      <c r="E5" s="216">
        <v>31</v>
      </c>
      <c r="F5" s="220">
        <f t="shared" si="0"/>
        <v>186</v>
      </c>
    </row>
    <row r="6" spans="1:6" x14ac:dyDescent="0.25">
      <c r="A6" s="219">
        <v>42095</v>
      </c>
      <c r="B6" s="216">
        <v>43</v>
      </c>
      <c r="C6" s="216">
        <v>47</v>
      </c>
      <c r="D6" s="216">
        <v>63</v>
      </c>
      <c r="E6" s="216">
        <v>64</v>
      </c>
      <c r="F6" s="220">
        <f t="shared" si="0"/>
        <v>217</v>
      </c>
    </row>
    <row r="7" spans="1:6" x14ac:dyDescent="0.25">
      <c r="A7" s="219">
        <v>42125</v>
      </c>
      <c r="B7" s="216">
        <v>58</v>
      </c>
      <c r="C7" s="216">
        <v>43</v>
      </c>
      <c r="D7" s="216">
        <v>42</v>
      </c>
      <c r="E7" s="216">
        <v>54</v>
      </c>
      <c r="F7" s="220">
        <f t="shared" si="0"/>
        <v>197</v>
      </c>
    </row>
    <row r="8" spans="1:6" x14ac:dyDescent="0.25">
      <c r="A8" s="219">
        <v>42156</v>
      </c>
      <c r="B8" s="216">
        <v>37</v>
      </c>
      <c r="C8" s="216">
        <v>50</v>
      </c>
      <c r="D8" s="216">
        <v>46</v>
      </c>
      <c r="E8" s="216">
        <v>36</v>
      </c>
      <c r="F8" s="220">
        <f t="shared" si="0"/>
        <v>169</v>
      </c>
    </row>
    <row r="9" spans="1:6" x14ac:dyDescent="0.25">
      <c r="A9" s="221"/>
    </row>
  </sheetData>
  <sheetProtection algorithmName="SHA-512" hashValue="QTGdCUqquDVgY9CcZmNPzS8ZOS1UbWm2LIFzyvgNMApRllWUmKKQLYU/dxdUBBOnq30mFQjm99uJuG8bSSYK6g==" saltValue="fdvwvZYQsMrXfweS5wd6OA==" spinCount="100000" sheet="1" objects="1" scenarios="1"/>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6"/>
  <sheetViews>
    <sheetView showGridLines="0" workbookViewId="0"/>
  </sheetViews>
  <sheetFormatPr defaultRowHeight="18.75" x14ac:dyDescent="0.25"/>
  <cols>
    <col min="1" max="1" width="1.640625" style="223" customWidth="1"/>
    <col min="2" max="2" width="12.35546875" style="223" bestFit="1" customWidth="1"/>
    <col min="3" max="15" width="4.5703125" style="223" customWidth="1"/>
    <col min="16" max="16384" width="9.140625" style="223"/>
  </cols>
  <sheetData>
    <row r="1" spans="2:15" x14ac:dyDescent="0.25">
      <c r="B1" s="223" t="s">
        <v>374</v>
      </c>
      <c r="C1" s="223">
        <v>2010</v>
      </c>
      <c r="D1" s="223">
        <f>+C1+1</f>
        <v>2011</v>
      </c>
      <c r="E1" s="223">
        <f t="shared" ref="E1:O1" si="0">+D1+1</f>
        <v>2012</v>
      </c>
      <c r="F1" s="223">
        <f t="shared" si="0"/>
        <v>2013</v>
      </c>
      <c r="G1" s="223">
        <f t="shared" si="0"/>
        <v>2014</v>
      </c>
      <c r="H1" s="223">
        <f t="shared" si="0"/>
        <v>2015</v>
      </c>
      <c r="I1" s="223">
        <f t="shared" si="0"/>
        <v>2016</v>
      </c>
      <c r="J1" s="223">
        <f t="shared" si="0"/>
        <v>2017</v>
      </c>
      <c r="K1" s="223">
        <f t="shared" si="0"/>
        <v>2018</v>
      </c>
      <c r="L1" s="223">
        <f t="shared" si="0"/>
        <v>2019</v>
      </c>
      <c r="M1" s="223">
        <f t="shared" si="0"/>
        <v>2020</v>
      </c>
      <c r="N1" s="223">
        <f t="shared" si="0"/>
        <v>2021</v>
      </c>
      <c r="O1" s="223">
        <f t="shared" si="0"/>
        <v>2022</v>
      </c>
    </row>
    <row r="2" spans="2:15" x14ac:dyDescent="0.25">
      <c r="B2" s="223" t="s">
        <v>375</v>
      </c>
      <c r="C2" s="223">
        <v>282</v>
      </c>
      <c r="D2" s="223">
        <v>370</v>
      </c>
      <c r="E2" s="223">
        <v>249</v>
      </c>
      <c r="F2" s="223">
        <v>388</v>
      </c>
      <c r="G2" s="223">
        <v>224</v>
      </c>
      <c r="H2" s="223">
        <v>276</v>
      </c>
      <c r="I2" s="223">
        <v>442</v>
      </c>
      <c r="J2" s="223">
        <v>376</v>
      </c>
      <c r="K2" s="223">
        <v>367</v>
      </c>
      <c r="L2" s="223">
        <v>356</v>
      </c>
      <c r="M2" s="223">
        <v>329</v>
      </c>
      <c r="N2" s="223">
        <v>369</v>
      </c>
      <c r="O2" s="223">
        <v>415</v>
      </c>
    </row>
    <row r="3" spans="2:15" x14ac:dyDescent="0.25">
      <c r="B3" s="224"/>
      <c r="C3" s="224"/>
      <c r="D3" s="224"/>
      <c r="E3" s="224"/>
      <c r="F3" s="224"/>
      <c r="G3" s="224"/>
    </row>
    <row r="4" spans="2:15" x14ac:dyDescent="0.25">
      <c r="B4" s="225">
        <v>5</v>
      </c>
      <c r="C4" s="226">
        <f>B4+1</f>
        <v>6</v>
      </c>
      <c r="D4" s="226">
        <f t="shared" ref="D4:G4" si="1">C4+1</f>
        <v>7</v>
      </c>
      <c r="E4" s="226">
        <f t="shared" si="1"/>
        <v>8</v>
      </c>
      <c r="F4" s="226">
        <f t="shared" si="1"/>
        <v>9</v>
      </c>
      <c r="G4" s="226">
        <f t="shared" si="1"/>
        <v>10</v>
      </c>
    </row>
    <row r="5" spans="2:15" x14ac:dyDescent="0.25">
      <c r="B5" s="223" t="s">
        <v>374</v>
      </c>
      <c r="C5" s="227">
        <f t="shared" ref="C5:G6" si="2">INDEX($B1:$O1,C$4)</f>
        <v>2014</v>
      </c>
      <c r="D5" s="227">
        <f t="shared" si="2"/>
        <v>2015</v>
      </c>
      <c r="E5" s="227">
        <f t="shared" si="2"/>
        <v>2016</v>
      </c>
      <c r="F5" s="227">
        <f t="shared" si="2"/>
        <v>2017</v>
      </c>
      <c r="G5" s="227">
        <f t="shared" si="2"/>
        <v>2018</v>
      </c>
    </row>
    <row r="6" spans="2:15" x14ac:dyDescent="0.25">
      <c r="B6" s="223" t="s">
        <v>375</v>
      </c>
      <c r="C6" s="227">
        <f t="shared" si="2"/>
        <v>224</v>
      </c>
      <c r="D6" s="227">
        <f t="shared" si="2"/>
        <v>276</v>
      </c>
      <c r="E6" s="227">
        <f t="shared" si="2"/>
        <v>442</v>
      </c>
      <c r="F6" s="227">
        <f t="shared" si="2"/>
        <v>376</v>
      </c>
      <c r="G6" s="227">
        <f t="shared" si="2"/>
        <v>367</v>
      </c>
    </row>
  </sheetData>
  <sheetProtection algorithmName="SHA-512" hashValue="AAurv/lZYDXqkUUXKAIgvHmUICcaqy+AMtHGkyqMf1xUKzdbhKAS4NsIWBL5Ff47NL6F7D0rJmCCVrzcR1X8aA==" saltValue="rBBmHSkB6DegksrsXiHbDw==" spinCount="100000" sheet="1" objects="1" scenarios="1"/>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3009" r:id="rId3" name="Scroll Bar 1">
              <controlPr defaultSize="0" autoPict="0">
                <anchor moveWithCells="1">
                  <from>
                    <xdr:col>1</xdr:col>
                    <xdr:colOff>76200</xdr:colOff>
                    <xdr:row>2</xdr:row>
                    <xdr:rowOff>180975</xdr:rowOff>
                  </from>
                  <to>
                    <xdr:col>3</xdr:col>
                    <xdr:colOff>276225</xdr:colOff>
                    <xdr:row>3</xdr:row>
                    <xdr:rowOff>200025</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5"/>
  <sheetViews>
    <sheetView showGridLines="0" workbookViewId="0"/>
  </sheetViews>
  <sheetFormatPr defaultRowHeight="18.75" x14ac:dyDescent="0.25"/>
  <cols>
    <col min="1" max="1" width="4.5703125" style="223" bestFit="1" customWidth="1"/>
    <col min="2" max="2" width="13.140625" style="223" bestFit="1" customWidth="1"/>
    <col min="3" max="16384" width="9.140625" style="223"/>
  </cols>
  <sheetData>
    <row r="1" spans="1:7" x14ac:dyDescent="0.25">
      <c r="C1" s="226"/>
      <c r="D1" s="226"/>
      <c r="E1" s="226"/>
      <c r="F1" s="226"/>
      <c r="G1" s="226"/>
    </row>
    <row r="2" spans="1:7" ht="27.75" customHeight="1" x14ac:dyDescent="0.25">
      <c r="A2" s="223" t="s">
        <v>277</v>
      </c>
      <c r="B2" s="228" t="s">
        <v>376</v>
      </c>
      <c r="C2" s="226"/>
      <c r="D2" s="225">
        <v>1</v>
      </c>
      <c r="E2" s="226" t="s">
        <v>277</v>
      </c>
      <c r="F2" s="226" t="s">
        <v>300</v>
      </c>
      <c r="G2" s="226"/>
    </row>
    <row r="3" spans="1:7" x14ac:dyDescent="0.25">
      <c r="A3" s="223" t="s">
        <v>27</v>
      </c>
      <c r="B3" s="223">
        <v>276</v>
      </c>
      <c r="C3" s="226"/>
      <c r="D3" s="226">
        <f>IF(ROW(D1)&gt;$D$2,"",ROW(D1))</f>
        <v>1</v>
      </c>
      <c r="E3" s="226" t="str">
        <f>IFERROR(INDEX(A$3:A$14,$D3),"")</f>
        <v>Jan</v>
      </c>
      <c r="F3" s="226">
        <f>IFERROR(INDEX(B$3:B$14,$D3),"")</f>
        <v>276</v>
      </c>
      <c r="G3" s="226"/>
    </row>
    <row r="4" spans="1:7" x14ac:dyDescent="0.25">
      <c r="A4" s="223" t="s">
        <v>28</v>
      </c>
      <c r="B4" s="223">
        <v>395</v>
      </c>
      <c r="C4" s="226"/>
      <c r="D4" s="226" t="str">
        <f t="shared" ref="D4:D14" si="0">IF(ROW(D2)&gt;$D$2,"",ROW(D2))</f>
        <v/>
      </c>
      <c r="E4" s="226" t="str">
        <f t="shared" ref="E4:F14" si="1">IFERROR(INDEX(A$3:A$14,$D4),"")</f>
        <v/>
      </c>
      <c r="F4" s="226" t="str">
        <f t="shared" si="1"/>
        <v/>
      </c>
      <c r="G4" s="226"/>
    </row>
    <row r="5" spans="1:7" x14ac:dyDescent="0.25">
      <c r="A5" s="223" t="s">
        <v>29</v>
      </c>
      <c r="B5" s="223">
        <v>174</v>
      </c>
      <c r="C5" s="226"/>
      <c r="D5" s="226" t="str">
        <f t="shared" si="0"/>
        <v/>
      </c>
      <c r="E5" s="226" t="str">
        <f t="shared" si="1"/>
        <v/>
      </c>
      <c r="F5" s="226" t="str">
        <f t="shared" si="1"/>
        <v/>
      </c>
      <c r="G5" s="226"/>
    </row>
    <row r="6" spans="1:7" x14ac:dyDescent="0.25">
      <c r="A6" s="223" t="s">
        <v>30</v>
      </c>
      <c r="B6" s="223">
        <v>232</v>
      </c>
      <c r="C6" s="226"/>
      <c r="D6" s="226" t="str">
        <f t="shared" si="0"/>
        <v/>
      </c>
      <c r="E6" s="226" t="str">
        <f t="shared" si="1"/>
        <v/>
      </c>
      <c r="F6" s="226" t="str">
        <f t="shared" si="1"/>
        <v/>
      </c>
      <c r="G6" s="226"/>
    </row>
    <row r="7" spans="1:7" x14ac:dyDescent="0.25">
      <c r="A7" s="223" t="s">
        <v>31</v>
      </c>
      <c r="B7" s="223">
        <v>303</v>
      </c>
      <c r="C7" s="226"/>
      <c r="D7" s="226" t="str">
        <f t="shared" si="0"/>
        <v/>
      </c>
      <c r="E7" s="226" t="str">
        <f t="shared" si="1"/>
        <v/>
      </c>
      <c r="F7" s="226" t="str">
        <f t="shared" si="1"/>
        <v/>
      </c>
      <c r="G7" s="226"/>
    </row>
    <row r="8" spans="1:7" x14ac:dyDescent="0.25">
      <c r="A8" s="223" t="s">
        <v>32</v>
      </c>
      <c r="B8" s="223">
        <v>295</v>
      </c>
      <c r="C8" s="226"/>
      <c r="D8" s="226" t="str">
        <f t="shared" si="0"/>
        <v/>
      </c>
      <c r="E8" s="226" t="str">
        <f t="shared" si="1"/>
        <v/>
      </c>
      <c r="F8" s="226" t="str">
        <f t="shared" si="1"/>
        <v/>
      </c>
      <c r="G8" s="226"/>
    </row>
    <row r="9" spans="1:7" x14ac:dyDescent="0.25">
      <c r="A9" s="223" t="s">
        <v>33</v>
      </c>
      <c r="B9" s="223">
        <v>389</v>
      </c>
      <c r="C9" s="226"/>
      <c r="D9" s="226" t="str">
        <f t="shared" si="0"/>
        <v/>
      </c>
      <c r="E9" s="226" t="str">
        <f t="shared" si="1"/>
        <v/>
      </c>
      <c r="F9" s="226" t="str">
        <f t="shared" si="1"/>
        <v/>
      </c>
      <c r="G9" s="226"/>
    </row>
    <row r="10" spans="1:7" x14ac:dyDescent="0.25">
      <c r="A10" s="223" t="s">
        <v>34</v>
      </c>
      <c r="B10" s="223">
        <v>124</v>
      </c>
      <c r="C10" s="226"/>
      <c r="D10" s="226" t="str">
        <f t="shared" si="0"/>
        <v/>
      </c>
      <c r="E10" s="226" t="str">
        <f t="shared" si="1"/>
        <v/>
      </c>
      <c r="F10" s="226" t="str">
        <f t="shared" si="1"/>
        <v/>
      </c>
      <c r="G10" s="226"/>
    </row>
    <row r="11" spans="1:7" x14ac:dyDescent="0.25">
      <c r="A11" s="223" t="s">
        <v>35</v>
      </c>
      <c r="B11" s="223">
        <v>220</v>
      </c>
      <c r="C11" s="226"/>
      <c r="D11" s="226" t="str">
        <f t="shared" si="0"/>
        <v/>
      </c>
      <c r="E11" s="226" t="str">
        <f t="shared" si="1"/>
        <v/>
      </c>
      <c r="F11" s="226" t="str">
        <f t="shared" si="1"/>
        <v/>
      </c>
      <c r="G11" s="226"/>
    </row>
    <row r="12" spans="1:7" x14ac:dyDescent="0.25">
      <c r="A12" s="223" t="s">
        <v>36</v>
      </c>
      <c r="B12" s="223">
        <v>284</v>
      </c>
      <c r="C12" s="226"/>
      <c r="D12" s="226" t="str">
        <f t="shared" si="0"/>
        <v/>
      </c>
      <c r="E12" s="226" t="str">
        <f t="shared" si="1"/>
        <v/>
      </c>
      <c r="F12" s="226" t="str">
        <f t="shared" si="1"/>
        <v/>
      </c>
      <c r="G12" s="226"/>
    </row>
    <row r="13" spans="1:7" x14ac:dyDescent="0.25">
      <c r="A13" s="223" t="s">
        <v>37</v>
      </c>
      <c r="B13" s="223">
        <v>430</v>
      </c>
      <c r="C13" s="226"/>
      <c r="D13" s="226" t="str">
        <f t="shared" si="0"/>
        <v/>
      </c>
      <c r="E13" s="226" t="str">
        <f t="shared" si="1"/>
        <v/>
      </c>
      <c r="F13" s="226" t="str">
        <f t="shared" si="1"/>
        <v/>
      </c>
      <c r="G13" s="226"/>
    </row>
    <row r="14" spans="1:7" x14ac:dyDescent="0.25">
      <c r="A14" s="223" t="s">
        <v>38</v>
      </c>
      <c r="B14" s="223">
        <v>218</v>
      </c>
      <c r="C14" s="226"/>
      <c r="D14" s="226" t="str">
        <f t="shared" si="0"/>
        <v/>
      </c>
      <c r="E14" s="226" t="str">
        <f t="shared" si="1"/>
        <v/>
      </c>
      <c r="F14" s="226" t="str">
        <f t="shared" si="1"/>
        <v/>
      </c>
      <c r="G14" s="226"/>
    </row>
    <row r="15" spans="1:7" x14ac:dyDescent="0.25">
      <c r="C15" s="226"/>
      <c r="D15" s="226"/>
      <c r="E15" s="226"/>
      <c r="F15" s="226"/>
      <c r="G15" s="226"/>
    </row>
  </sheetData>
  <sheetProtection algorithmName="SHA-512" hashValue="AweLjSoNiAo3j8axSixHvO3RnIlHMqZmXZAwN2F6is2N1gm+1q0z9tDi+vYue2aldE4j71dcP7ncr9Krf190rQ==" saltValue="7N08Db0U/NynVW/HQ4cRXw==" spinCount="100000" sheet="1" objects="1" scenarios="1"/>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5057" r:id="rId4" name="Scroll Bar 1">
              <controlPr defaultSize="0" autoPict="0">
                <anchor moveWithCells="1">
                  <from>
                    <xdr:col>2</xdr:col>
                    <xdr:colOff>19050</xdr:colOff>
                    <xdr:row>1</xdr:row>
                    <xdr:rowOff>0</xdr:rowOff>
                  </from>
                  <to>
                    <xdr:col>4</xdr:col>
                    <xdr:colOff>1162050</xdr:colOff>
                    <xdr:row>1</xdr:row>
                    <xdr:rowOff>276225</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V7"/>
  <sheetViews>
    <sheetView showGridLines="0" workbookViewId="0"/>
  </sheetViews>
  <sheetFormatPr defaultColWidth="4.85546875" defaultRowHeight="18.75" x14ac:dyDescent="0.25"/>
  <cols>
    <col min="1" max="1" width="1.2109375" style="223" customWidth="1"/>
    <col min="2" max="2" width="12.78515625" style="223" bestFit="1" customWidth="1"/>
    <col min="3" max="74" width="5.5703125" style="223" customWidth="1"/>
    <col min="75" max="75" width="4.85546875" style="223" bestFit="1" customWidth="1"/>
    <col min="76" max="16384" width="4.85546875" style="223"/>
  </cols>
  <sheetData>
    <row r="1" spans="2:74" x14ac:dyDescent="0.25">
      <c r="B1" s="223" t="s">
        <v>277</v>
      </c>
      <c r="C1" s="229">
        <v>40909</v>
      </c>
      <c r="D1" s="229">
        <v>40940</v>
      </c>
      <c r="E1" s="229">
        <v>40969</v>
      </c>
      <c r="F1" s="229">
        <v>41000</v>
      </c>
      <c r="G1" s="229">
        <v>41030</v>
      </c>
      <c r="H1" s="229">
        <v>41061</v>
      </c>
      <c r="I1" s="229">
        <v>41091</v>
      </c>
      <c r="J1" s="229">
        <v>41122</v>
      </c>
      <c r="K1" s="229">
        <v>41153</v>
      </c>
      <c r="L1" s="229">
        <v>41183</v>
      </c>
      <c r="M1" s="229">
        <v>41214</v>
      </c>
      <c r="N1" s="229">
        <v>41244</v>
      </c>
      <c r="O1" s="229">
        <v>41275</v>
      </c>
      <c r="P1" s="229">
        <v>41306</v>
      </c>
      <c r="Q1" s="229">
        <v>41334</v>
      </c>
      <c r="R1" s="229">
        <v>41365</v>
      </c>
      <c r="S1" s="229">
        <v>41395</v>
      </c>
      <c r="T1" s="229">
        <v>41426</v>
      </c>
      <c r="U1" s="229">
        <v>41456</v>
      </c>
      <c r="V1" s="229">
        <v>41487</v>
      </c>
      <c r="W1" s="229">
        <v>41518</v>
      </c>
      <c r="X1" s="229">
        <v>41548</v>
      </c>
      <c r="Y1" s="229">
        <v>41579</v>
      </c>
      <c r="Z1" s="229">
        <v>41609</v>
      </c>
      <c r="AA1" s="229">
        <v>41640</v>
      </c>
      <c r="AB1" s="229">
        <v>41671</v>
      </c>
      <c r="AC1" s="229">
        <v>41699</v>
      </c>
      <c r="AD1" s="229">
        <v>41730</v>
      </c>
      <c r="AE1" s="229">
        <v>41760</v>
      </c>
      <c r="AF1" s="229">
        <v>41791</v>
      </c>
      <c r="AG1" s="229">
        <v>41821</v>
      </c>
      <c r="AH1" s="229">
        <v>41852</v>
      </c>
      <c r="AI1" s="229">
        <v>41883</v>
      </c>
      <c r="AJ1" s="229">
        <v>41913</v>
      </c>
      <c r="AK1" s="229">
        <v>41944</v>
      </c>
      <c r="AL1" s="229">
        <v>41974</v>
      </c>
      <c r="AM1" s="229">
        <v>42005</v>
      </c>
      <c r="AN1" s="229">
        <v>42036</v>
      </c>
      <c r="AO1" s="229">
        <v>42064</v>
      </c>
      <c r="AP1" s="229">
        <v>42095</v>
      </c>
      <c r="AQ1" s="229">
        <v>42125</v>
      </c>
      <c r="AR1" s="229">
        <v>42156</v>
      </c>
      <c r="AS1" s="229">
        <v>42186</v>
      </c>
      <c r="AT1" s="229">
        <v>42217</v>
      </c>
      <c r="AU1" s="229">
        <v>42248</v>
      </c>
      <c r="AV1" s="229">
        <v>42278</v>
      </c>
      <c r="AW1" s="229">
        <v>42309</v>
      </c>
      <c r="AX1" s="229">
        <v>42339</v>
      </c>
      <c r="AY1" s="229">
        <v>42370</v>
      </c>
      <c r="AZ1" s="229">
        <v>42401</v>
      </c>
      <c r="BA1" s="229">
        <v>42430</v>
      </c>
      <c r="BB1" s="229">
        <v>42461</v>
      </c>
      <c r="BC1" s="229">
        <v>42491</v>
      </c>
      <c r="BD1" s="229">
        <v>42522</v>
      </c>
      <c r="BE1" s="229">
        <v>42552</v>
      </c>
      <c r="BF1" s="229">
        <v>42583</v>
      </c>
      <c r="BG1" s="229">
        <v>42614</v>
      </c>
      <c r="BH1" s="229">
        <v>42644</v>
      </c>
      <c r="BI1" s="229">
        <v>42675</v>
      </c>
      <c r="BJ1" s="229">
        <v>42705</v>
      </c>
      <c r="BK1" s="229">
        <v>42736</v>
      </c>
      <c r="BL1" s="229">
        <v>42767</v>
      </c>
      <c r="BM1" s="229">
        <v>42795</v>
      </c>
      <c r="BN1" s="229">
        <v>42826</v>
      </c>
      <c r="BO1" s="229">
        <v>42856</v>
      </c>
      <c r="BP1" s="229">
        <v>42887</v>
      </c>
      <c r="BQ1" s="229">
        <v>42917</v>
      </c>
      <c r="BR1" s="229">
        <v>42948</v>
      </c>
      <c r="BS1" s="229">
        <v>42979</v>
      </c>
      <c r="BT1" s="229">
        <v>43009</v>
      </c>
      <c r="BU1" s="229">
        <v>43040</v>
      </c>
      <c r="BV1" s="229">
        <v>43070</v>
      </c>
    </row>
    <row r="2" spans="2:74" x14ac:dyDescent="0.25">
      <c r="B2" s="228" t="s">
        <v>377</v>
      </c>
      <c r="C2" s="223">
        <v>185</v>
      </c>
      <c r="D2" s="223">
        <v>123</v>
      </c>
      <c r="E2" s="223">
        <v>249</v>
      </c>
      <c r="F2" s="223">
        <v>403</v>
      </c>
      <c r="G2" s="223">
        <v>329</v>
      </c>
      <c r="H2" s="223">
        <v>297</v>
      </c>
      <c r="I2" s="223">
        <v>324</v>
      </c>
      <c r="J2" s="223">
        <v>134</v>
      </c>
      <c r="K2" s="223">
        <v>173</v>
      </c>
      <c r="L2" s="223">
        <v>321</v>
      </c>
      <c r="M2" s="223">
        <v>486</v>
      </c>
      <c r="N2" s="223">
        <v>411</v>
      </c>
      <c r="O2" s="223">
        <v>205</v>
      </c>
      <c r="P2" s="223">
        <v>419</v>
      </c>
      <c r="Q2" s="223">
        <v>117</v>
      </c>
      <c r="R2" s="223">
        <v>242</v>
      </c>
      <c r="S2" s="223">
        <v>108</v>
      </c>
      <c r="T2" s="223">
        <v>103</v>
      </c>
      <c r="U2" s="223">
        <v>159</v>
      </c>
      <c r="V2" s="223">
        <v>326</v>
      </c>
      <c r="W2" s="223">
        <v>219</v>
      </c>
      <c r="X2" s="223">
        <v>235</v>
      </c>
      <c r="Y2" s="223">
        <v>456</v>
      </c>
      <c r="Z2" s="223">
        <v>460</v>
      </c>
      <c r="AA2" s="223">
        <v>183</v>
      </c>
      <c r="AB2" s="223">
        <v>355</v>
      </c>
      <c r="AC2" s="223">
        <v>409</v>
      </c>
      <c r="AD2" s="223">
        <v>368</v>
      </c>
      <c r="AE2" s="223">
        <v>360</v>
      </c>
      <c r="AF2" s="223">
        <v>422</v>
      </c>
      <c r="AG2" s="223">
        <v>155</v>
      </c>
      <c r="AH2" s="223">
        <v>395</v>
      </c>
      <c r="AI2" s="223">
        <v>446</v>
      </c>
      <c r="AJ2" s="223">
        <v>488</v>
      </c>
      <c r="AK2" s="223">
        <v>268</v>
      </c>
      <c r="AL2" s="223">
        <v>463</v>
      </c>
      <c r="AM2" s="223">
        <v>385</v>
      </c>
      <c r="AN2" s="223">
        <v>144</v>
      </c>
      <c r="AO2" s="223">
        <v>436</v>
      </c>
      <c r="AP2" s="223">
        <v>432</v>
      </c>
      <c r="AQ2" s="223">
        <v>354</v>
      </c>
      <c r="AR2" s="223">
        <v>313</v>
      </c>
      <c r="AS2" s="223">
        <v>234</v>
      </c>
      <c r="AT2" s="223">
        <v>258</v>
      </c>
      <c r="AU2" s="223">
        <v>211</v>
      </c>
      <c r="AV2" s="223">
        <v>382</v>
      </c>
      <c r="AW2" s="223">
        <v>398</v>
      </c>
      <c r="AX2" s="223">
        <v>166</v>
      </c>
      <c r="AY2" s="223">
        <v>319</v>
      </c>
      <c r="AZ2" s="223">
        <v>124</v>
      </c>
      <c r="BA2" s="223">
        <v>220</v>
      </c>
      <c r="BB2" s="223">
        <v>357</v>
      </c>
      <c r="BC2" s="223">
        <v>293</v>
      </c>
      <c r="BD2" s="223">
        <v>430</v>
      </c>
      <c r="BE2" s="223">
        <v>361</v>
      </c>
      <c r="BF2" s="223">
        <v>384</v>
      </c>
      <c r="BG2" s="223">
        <v>411</v>
      </c>
      <c r="BH2" s="223">
        <v>274</v>
      </c>
      <c r="BI2" s="223">
        <v>495</v>
      </c>
      <c r="BJ2" s="223">
        <v>281</v>
      </c>
      <c r="BK2" s="223">
        <v>356</v>
      </c>
      <c r="BL2" s="223">
        <v>319</v>
      </c>
      <c r="BM2" s="223">
        <v>181</v>
      </c>
      <c r="BN2" s="223">
        <v>107</v>
      </c>
      <c r="BO2" s="223">
        <v>421</v>
      </c>
      <c r="BP2" s="223">
        <v>497</v>
      </c>
      <c r="BQ2" s="223">
        <v>138</v>
      </c>
      <c r="BR2" s="223">
        <v>175</v>
      </c>
      <c r="BS2" s="223">
        <v>168</v>
      </c>
      <c r="BT2" s="223">
        <v>495</v>
      </c>
      <c r="BU2" s="223">
        <v>323</v>
      </c>
      <c r="BV2" s="223">
        <v>299</v>
      </c>
    </row>
    <row r="3" spans="2:74" x14ac:dyDescent="0.25">
      <c r="B3" s="224"/>
      <c r="C3" s="224"/>
      <c r="D3" s="224"/>
      <c r="E3" s="224"/>
      <c r="F3" s="224"/>
    </row>
    <row r="4" spans="2:74" x14ac:dyDescent="0.25">
      <c r="B4" s="225">
        <v>1</v>
      </c>
      <c r="C4" s="225">
        <f>B4+1</f>
        <v>2</v>
      </c>
      <c r="D4" s="225">
        <f t="shared" ref="D4:N4" si="0">C4+1</f>
        <v>3</v>
      </c>
      <c r="E4" s="225">
        <f t="shared" si="0"/>
        <v>4</v>
      </c>
      <c r="F4" s="225">
        <f t="shared" si="0"/>
        <v>5</v>
      </c>
      <c r="G4" s="226">
        <f t="shared" si="0"/>
        <v>6</v>
      </c>
      <c r="H4" s="226">
        <f t="shared" si="0"/>
        <v>7</v>
      </c>
      <c r="I4" s="226">
        <f t="shared" si="0"/>
        <v>8</v>
      </c>
      <c r="J4" s="226">
        <f t="shared" si="0"/>
        <v>9</v>
      </c>
      <c r="K4" s="226">
        <f t="shared" si="0"/>
        <v>10</v>
      </c>
      <c r="L4" s="226">
        <f t="shared" si="0"/>
        <v>11</v>
      </c>
      <c r="M4" s="226">
        <f t="shared" si="0"/>
        <v>12</v>
      </c>
      <c r="N4" s="226">
        <f t="shared" si="0"/>
        <v>13</v>
      </c>
    </row>
    <row r="5" spans="2:74" x14ac:dyDescent="0.25">
      <c r="B5" s="227" t="s">
        <v>277</v>
      </c>
      <c r="C5" s="230">
        <f>IFERROR(INDEX($B1:$BV1,C$4),"")</f>
        <v>40909</v>
      </c>
      <c r="D5" s="230">
        <f t="shared" ref="D5:N5" si="1">IFERROR(INDEX($B1:$BV1,D$4),"")</f>
        <v>40940</v>
      </c>
      <c r="E5" s="230">
        <f t="shared" si="1"/>
        <v>40969</v>
      </c>
      <c r="F5" s="230">
        <f t="shared" si="1"/>
        <v>41000</v>
      </c>
      <c r="G5" s="230">
        <f t="shared" si="1"/>
        <v>41030</v>
      </c>
      <c r="H5" s="230">
        <f t="shared" si="1"/>
        <v>41061</v>
      </c>
      <c r="I5" s="230">
        <f t="shared" si="1"/>
        <v>41091</v>
      </c>
      <c r="J5" s="230">
        <f t="shared" si="1"/>
        <v>41122</v>
      </c>
      <c r="K5" s="230">
        <f t="shared" si="1"/>
        <v>41153</v>
      </c>
      <c r="L5" s="230">
        <f t="shared" si="1"/>
        <v>41183</v>
      </c>
      <c r="M5" s="230">
        <f t="shared" si="1"/>
        <v>41214</v>
      </c>
      <c r="N5" s="230">
        <f t="shared" si="1"/>
        <v>41244</v>
      </c>
    </row>
    <row r="6" spans="2:74" x14ac:dyDescent="0.25">
      <c r="B6" s="231" t="s">
        <v>377</v>
      </c>
      <c r="C6" s="227">
        <f t="shared" ref="C6:N6" si="2">IFERROR(INDEX($B2:$BV2,C$4),"")</f>
        <v>185</v>
      </c>
      <c r="D6" s="227">
        <f t="shared" si="2"/>
        <v>123</v>
      </c>
      <c r="E6" s="227">
        <f t="shared" si="2"/>
        <v>249</v>
      </c>
      <c r="F6" s="227">
        <f t="shared" si="2"/>
        <v>403</v>
      </c>
      <c r="G6" s="227">
        <f t="shared" si="2"/>
        <v>329</v>
      </c>
      <c r="H6" s="227">
        <f t="shared" si="2"/>
        <v>297</v>
      </c>
      <c r="I6" s="227">
        <f t="shared" si="2"/>
        <v>324</v>
      </c>
      <c r="J6" s="227">
        <f t="shared" si="2"/>
        <v>134</v>
      </c>
      <c r="K6" s="227">
        <f t="shared" si="2"/>
        <v>173</v>
      </c>
      <c r="L6" s="227">
        <f t="shared" si="2"/>
        <v>321</v>
      </c>
      <c r="M6" s="227">
        <f t="shared" si="2"/>
        <v>486</v>
      </c>
      <c r="N6" s="227">
        <f t="shared" si="2"/>
        <v>411</v>
      </c>
    </row>
    <row r="7" spans="2:74" x14ac:dyDescent="0.25">
      <c r="D7" s="348"/>
      <c r="E7" s="348"/>
      <c r="F7" s="348"/>
      <c r="G7" s="348"/>
      <c r="H7" s="348"/>
      <c r="I7" s="348"/>
    </row>
  </sheetData>
  <sheetProtection algorithmName="SHA-512" hashValue="8STdU2ls0xqKU7wqTbmqTrwM93lo9E3tRQVTnFjcdrhCxGMKKT/p5A7gWHiJYxJfYuX7iw1btJROW/5hjSch3A==" saltValue="VTK2jPZX3eOmNykbj6ndlA==" spinCount="100000" sheet="1" objects="1" scenarios="1"/>
  <mergeCells count="1">
    <mergeCell ref="D7:I7"/>
  </mergeCells>
  <conditionalFormatting sqref="C6:N6">
    <cfRule type="expression" dxfId="0" priority="1">
      <formula>C6=MAX($C$6:$N$6)</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7105" r:id="rId3" name="Scroll Bar 1">
              <controlPr defaultSize="0" autoPict="0">
                <anchor moveWithCells="1">
                  <from>
                    <xdr:col>2</xdr:col>
                    <xdr:colOff>114300</xdr:colOff>
                    <xdr:row>2</xdr:row>
                    <xdr:rowOff>142875</xdr:rowOff>
                  </from>
                  <to>
                    <xdr:col>5</xdr:col>
                    <xdr:colOff>57150</xdr:colOff>
                    <xdr:row>3</xdr:row>
                    <xdr:rowOff>180975</xdr:rowOff>
                  </to>
                </anchor>
              </controlPr>
            </control>
          </mc:Choice>
        </mc:AlternateContent>
      </controls>
    </mc:Choice>
  </mc:AlternateContent>
  <extLst>
    <ext xmlns:x14="http://schemas.microsoft.com/office/spreadsheetml/2009/9/main" uri="{05C60535-1F16-4fd2-B633-F4F36F0B64E0}">
      <x14:sparklineGroups xmlns:xm="http://schemas.microsoft.com/office/excel/2006/main">
        <x14:sparklineGroup type="column" displayEmptyCellsAs="gap" high="1">
          <x14:colorSeries theme="8"/>
          <x14:colorNegative theme="9"/>
          <x14:colorAxis rgb="FF000000"/>
          <x14:colorMarkers theme="8" tint="-0.249977111117893"/>
          <x14:colorFirst theme="8" tint="-0.249977111117893"/>
          <x14:colorLast theme="8" tint="-0.249977111117893"/>
          <x14:colorHigh rgb="FFFF0000"/>
          <x14:colorLow theme="8" tint="-0.249977111117893"/>
          <x14:sparklines>
            <x14:sparkline>
              <xm:f>'Scroll Bar-3'!C6:N6</xm:f>
              <xm:sqref>D7</xm:sqref>
            </x14:sparkline>
          </x14:sparklines>
        </x14:sparklineGroup>
      </x14:sparklineGroup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showGridLines="0" topLeftCell="F1" workbookViewId="0"/>
  </sheetViews>
  <sheetFormatPr defaultRowHeight="23.25" x14ac:dyDescent="0.3"/>
  <cols>
    <col min="1" max="1" width="4.78515625" style="232" hidden="1" customWidth="1"/>
    <col min="2" max="2" width="8.28515625" style="232" hidden="1" customWidth="1"/>
    <col min="3" max="3" width="8.140625" style="232" hidden="1" customWidth="1"/>
    <col min="4" max="4" width="5.92578125" style="232" hidden="1" customWidth="1"/>
    <col min="5" max="5" width="4.7109375" style="232" hidden="1" customWidth="1"/>
    <col min="6" max="6" width="4.78515625" style="232" bestFit="1" customWidth="1"/>
    <col min="7" max="10" width="9.140625" style="232"/>
    <col min="11" max="11" width="7.140625" style="232" customWidth="1"/>
    <col min="12" max="12" width="4.78515625" style="232" bestFit="1" customWidth="1"/>
    <col min="13" max="13" width="8.28515625" style="232" bestFit="1" customWidth="1"/>
    <col min="14" max="14" width="8.140625" style="232" bestFit="1" customWidth="1"/>
    <col min="15" max="15" width="5.92578125" style="232" bestFit="1" customWidth="1"/>
    <col min="16" max="16384" width="9.140625" style="232"/>
  </cols>
  <sheetData>
    <row r="1" spans="1:15" x14ac:dyDescent="0.3">
      <c r="G1" s="233">
        <f>MATCH(G2,A2:D2,0)</f>
        <v>2</v>
      </c>
      <c r="L1" s="234" t="s">
        <v>78</v>
      </c>
      <c r="M1" s="234" t="s">
        <v>381</v>
      </c>
      <c r="N1" s="234" t="s">
        <v>380</v>
      </c>
      <c r="O1" s="234" t="s">
        <v>55</v>
      </c>
    </row>
    <row r="2" spans="1:15" x14ac:dyDescent="0.3">
      <c r="A2" s="234" t="s">
        <v>78</v>
      </c>
      <c r="B2" s="234" t="s">
        <v>381</v>
      </c>
      <c r="C2" s="234" t="s">
        <v>380</v>
      </c>
      <c r="D2" s="234" t="s">
        <v>55</v>
      </c>
      <c r="F2" s="234" t="s">
        <v>78</v>
      </c>
      <c r="G2" s="235" t="s">
        <v>381</v>
      </c>
      <c r="L2" s="236">
        <v>2018</v>
      </c>
      <c r="M2" s="232">
        <f>VLOOKUP($L2,$A$3:$D$8,2,0)</f>
        <v>346</v>
      </c>
      <c r="N2" s="232">
        <f>VLOOKUP($L2,$A$3:$D$8,3,0)</f>
        <v>246</v>
      </c>
      <c r="O2" s="232">
        <f>VLOOKUP($L2,$A$3:$D$8,4,0)</f>
        <v>132</v>
      </c>
    </row>
    <row r="3" spans="1:15" x14ac:dyDescent="0.3">
      <c r="A3" s="232">
        <v>2014</v>
      </c>
      <c r="B3" s="232">
        <v>130</v>
      </c>
      <c r="C3" s="232">
        <v>392</v>
      </c>
      <c r="D3" s="232">
        <v>318</v>
      </c>
      <c r="F3" s="232">
        <v>2014</v>
      </c>
      <c r="G3" s="232">
        <f>VLOOKUP(F3,$A$3:$D$8,$G$1,0)</f>
        <v>130</v>
      </c>
    </row>
    <row r="4" spans="1:15" x14ac:dyDescent="0.3">
      <c r="A4" s="232">
        <v>2015</v>
      </c>
      <c r="B4" s="232">
        <v>212</v>
      </c>
      <c r="C4" s="232">
        <v>263</v>
      </c>
      <c r="D4" s="232">
        <v>150</v>
      </c>
      <c r="F4" s="232">
        <v>2015</v>
      </c>
      <c r="G4" s="232">
        <f t="shared" ref="G4:G8" si="0">VLOOKUP(F4,$A$3:$D$8,$G$1,0)</f>
        <v>212</v>
      </c>
    </row>
    <row r="5" spans="1:15" x14ac:dyDescent="0.3">
      <c r="A5" s="232">
        <v>2016</v>
      </c>
      <c r="B5" s="232">
        <v>265</v>
      </c>
      <c r="C5" s="232">
        <v>179</v>
      </c>
      <c r="D5" s="232">
        <v>221</v>
      </c>
      <c r="F5" s="232">
        <v>2016</v>
      </c>
      <c r="G5" s="232">
        <f t="shared" si="0"/>
        <v>265</v>
      </c>
    </row>
    <row r="6" spans="1:15" x14ac:dyDescent="0.3">
      <c r="A6" s="232">
        <v>2017</v>
      </c>
      <c r="B6" s="232">
        <v>168</v>
      </c>
      <c r="C6" s="232">
        <v>296</v>
      </c>
      <c r="D6" s="232">
        <v>245</v>
      </c>
      <c r="F6" s="232">
        <v>2017</v>
      </c>
      <c r="G6" s="232">
        <f t="shared" si="0"/>
        <v>168</v>
      </c>
    </row>
    <row r="7" spans="1:15" x14ac:dyDescent="0.3">
      <c r="A7" s="232">
        <v>2018</v>
      </c>
      <c r="B7" s="232">
        <v>346</v>
      </c>
      <c r="C7" s="232">
        <v>246</v>
      </c>
      <c r="D7" s="232">
        <v>132</v>
      </c>
      <c r="F7" s="232">
        <v>2018</v>
      </c>
      <c r="G7" s="232">
        <f t="shared" si="0"/>
        <v>346</v>
      </c>
    </row>
    <row r="8" spans="1:15" x14ac:dyDescent="0.3">
      <c r="A8" s="232">
        <v>2019</v>
      </c>
      <c r="B8" s="232">
        <v>113</v>
      </c>
      <c r="C8" s="232">
        <v>348</v>
      </c>
      <c r="D8" s="232">
        <v>264</v>
      </c>
      <c r="F8" s="232">
        <v>2019</v>
      </c>
      <c r="G8" s="232">
        <f t="shared" si="0"/>
        <v>113</v>
      </c>
    </row>
  </sheetData>
  <conditionalFormatting sqref="G3:G8">
    <cfRule type="dataBar" priority="1">
      <dataBar>
        <cfvo type="min"/>
        <cfvo type="max"/>
        <color rgb="FF638EC6"/>
      </dataBar>
      <extLst>
        <ext xmlns:x14="http://schemas.microsoft.com/office/spreadsheetml/2009/9/main" uri="{B025F937-C7B1-47D3-B67F-A62EFF666E3E}">
          <x14:id>{14A6F74D-9219-4D65-B108-4847E1A0A042}</x14:id>
        </ext>
      </extLst>
    </cfRule>
  </conditionalFormatting>
  <dataValidations count="2">
    <dataValidation type="list" allowBlank="1" showInputMessage="1" showErrorMessage="1" sqref="G2">
      <formula1>$B$2:$D$2</formula1>
    </dataValidation>
    <dataValidation type="list" allowBlank="1" showInputMessage="1" showErrorMessage="1" sqref="L2">
      <formula1>$A$3:$A$8</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14A6F74D-9219-4D65-B108-4847E1A0A042}">
            <x14:dataBar minLength="0" maxLength="100" gradient="0">
              <x14:cfvo type="autoMin"/>
              <x14:cfvo type="autoMax"/>
              <x14:negativeFillColor rgb="FFFF0000"/>
              <x14:axisColor rgb="FF000000"/>
            </x14:dataBar>
          </x14:cfRule>
          <xm:sqref>G3:G8</xm:sqref>
        </x14:conditionalFormatting>
      </x14:conditionalFormattings>
    </ext>
  </extLs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54"/>
  <sheetViews>
    <sheetView showGridLines="0" topLeftCell="C1" workbookViewId="0"/>
  </sheetViews>
  <sheetFormatPr defaultRowHeight="18.75" x14ac:dyDescent="0.25"/>
  <cols>
    <col min="1" max="2" width="6.85546875" style="284" hidden="1" customWidth="1"/>
    <col min="3" max="3" width="2.5" style="286" customWidth="1"/>
    <col min="4" max="4" width="6.85546875" style="284" customWidth="1"/>
    <col min="5" max="5" width="9.140625" style="284" customWidth="1"/>
    <col min="6" max="16384" width="9.140625" style="284"/>
  </cols>
  <sheetData>
    <row r="1" spans="1:7" x14ac:dyDescent="0.25">
      <c r="C1" s="288"/>
      <c r="D1" s="289"/>
      <c r="E1" s="289"/>
      <c r="F1" s="289"/>
    </row>
    <row r="2" spans="1:7" x14ac:dyDescent="0.25">
      <c r="A2" s="291"/>
      <c r="B2" s="291"/>
      <c r="C2" s="290">
        <v>3</v>
      </c>
      <c r="D2" s="292" t="str">
        <f>"Sales Amt. by Month"&amp;"-"&amp;YEAR(D4)</f>
        <v>Sales Amt. by Month-2017</v>
      </c>
      <c r="E2" s="291"/>
      <c r="F2" s="291"/>
      <c r="G2" s="291"/>
    </row>
    <row r="3" spans="1:7" x14ac:dyDescent="0.25">
      <c r="A3" s="284" t="s">
        <v>277</v>
      </c>
      <c r="B3" s="284" t="s">
        <v>300</v>
      </c>
      <c r="D3" s="294" t="s">
        <v>277</v>
      </c>
      <c r="E3" s="295" t="s">
        <v>437</v>
      </c>
      <c r="F3" s="296"/>
    </row>
    <row r="4" spans="1:7" x14ac:dyDescent="0.25">
      <c r="A4" s="287">
        <v>42005</v>
      </c>
      <c r="B4" s="284">
        <v>492</v>
      </c>
      <c r="C4" s="285">
        <f>$C$2*12-12+ROW(C1)</f>
        <v>25</v>
      </c>
      <c r="D4" s="293">
        <f>INDEX(A$4:A$63,$C4)</f>
        <v>42736</v>
      </c>
      <c r="E4" s="284">
        <f>INDEX(B$4:B$63,$C4)</f>
        <v>363</v>
      </c>
    </row>
    <row r="5" spans="1:7" x14ac:dyDescent="0.25">
      <c r="A5" s="287">
        <v>42036</v>
      </c>
      <c r="B5" s="284">
        <v>238</v>
      </c>
      <c r="C5" s="285">
        <f t="shared" ref="C5:C15" si="0">$C$2*12-12+ROW(C2)</f>
        <v>26</v>
      </c>
      <c r="D5" s="293">
        <f t="shared" ref="D5:E15" si="1">INDEX(A$4:A$63,$C5)</f>
        <v>42767</v>
      </c>
      <c r="E5" s="284">
        <f t="shared" si="1"/>
        <v>459</v>
      </c>
    </row>
    <row r="6" spans="1:7" x14ac:dyDescent="0.25">
      <c r="A6" s="287">
        <v>42064</v>
      </c>
      <c r="B6" s="284">
        <v>331</v>
      </c>
      <c r="C6" s="285">
        <f t="shared" si="0"/>
        <v>27</v>
      </c>
      <c r="D6" s="293">
        <f t="shared" si="1"/>
        <v>42795</v>
      </c>
      <c r="E6" s="284">
        <f t="shared" si="1"/>
        <v>264</v>
      </c>
    </row>
    <row r="7" spans="1:7" x14ac:dyDescent="0.25">
      <c r="A7" s="287">
        <v>42095</v>
      </c>
      <c r="B7" s="284">
        <v>340</v>
      </c>
      <c r="C7" s="285">
        <f t="shared" si="0"/>
        <v>28</v>
      </c>
      <c r="D7" s="293">
        <f t="shared" si="1"/>
        <v>42826</v>
      </c>
      <c r="E7" s="284">
        <f t="shared" si="1"/>
        <v>233</v>
      </c>
    </row>
    <row r="8" spans="1:7" x14ac:dyDescent="0.25">
      <c r="A8" s="287">
        <v>42125</v>
      </c>
      <c r="B8" s="284">
        <v>210</v>
      </c>
      <c r="C8" s="285">
        <f t="shared" si="0"/>
        <v>29</v>
      </c>
      <c r="D8" s="293">
        <f t="shared" si="1"/>
        <v>42856</v>
      </c>
      <c r="E8" s="284">
        <f t="shared" si="1"/>
        <v>329</v>
      </c>
    </row>
    <row r="9" spans="1:7" x14ac:dyDescent="0.25">
      <c r="A9" s="287">
        <v>42156</v>
      </c>
      <c r="B9" s="284">
        <v>486</v>
      </c>
      <c r="C9" s="285">
        <f t="shared" si="0"/>
        <v>30</v>
      </c>
      <c r="D9" s="293">
        <f t="shared" si="1"/>
        <v>42887</v>
      </c>
      <c r="E9" s="284">
        <f t="shared" si="1"/>
        <v>246</v>
      </c>
    </row>
    <row r="10" spans="1:7" x14ac:dyDescent="0.25">
      <c r="A10" s="287">
        <v>42186</v>
      </c>
      <c r="B10" s="284">
        <v>370</v>
      </c>
      <c r="C10" s="285">
        <f t="shared" si="0"/>
        <v>31</v>
      </c>
      <c r="D10" s="293">
        <f t="shared" si="1"/>
        <v>42917</v>
      </c>
      <c r="E10" s="284">
        <f t="shared" si="1"/>
        <v>465</v>
      </c>
    </row>
    <row r="11" spans="1:7" x14ac:dyDescent="0.25">
      <c r="A11" s="287">
        <v>42217</v>
      </c>
      <c r="B11" s="284">
        <v>458</v>
      </c>
      <c r="C11" s="285">
        <f t="shared" si="0"/>
        <v>32</v>
      </c>
      <c r="D11" s="293">
        <f t="shared" si="1"/>
        <v>42948</v>
      </c>
      <c r="E11" s="284">
        <f t="shared" si="1"/>
        <v>289</v>
      </c>
    </row>
    <row r="12" spans="1:7" x14ac:dyDescent="0.25">
      <c r="A12" s="287">
        <v>42248</v>
      </c>
      <c r="B12" s="284">
        <v>410</v>
      </c>
      <c r="C12" s="285">
        <f t="shared" si="0"/>
        <v>33</v>
      </c>
      <c r="D12" s="293">
        <f t="shared" si="1"/>
        <v>42979</v>
      </c>
      <c r="E12" s="284">
        <f t="shared" si="1"/>
        <v>408</v>
      </c>
    </row>
    <row r="13" spans="1:7" x14ac:dyDescent="0.25">
      <c r="A13" s="287">
        <v>42278</v>
      </c>
      <c r="B13" s="284">
        <v>220</v>
      </c>
      <c r="C13" s="285">
        <f t="shared" si="0"/>
        <v>34</v>
      </c>
      <c r="D13" s="293">
        <f t="shared" si="1"/>
        <v>43009</v>
      </c>
      <c r="E13" s="284">
        <f t="shared" si="1"/>
        <v>292</v>
      </c>
    </row>
    <row r="14" spans="1:7" x14ac:dyDescent="0.25">
      <c r="A14" s="287">
        <v>42309</v>
      </c>
      <c r="B14" s="284">
        <v>449</v>
      </c>
      <c r="C14" s="285">
        <f t="shared" si="0"/>
        <v>35</v>
      </c>
      <c r="D14" s="293">
        <f t="shared" si="1"/>
        <v>43040</v>
      </c>
      <c r="E14" s="284">
        <f t="shared" si="1"/>
        <v>494</v>
      </c>
    </row>
    <row r="15" spans="1:7" x14ac:dyDescent="0.25">
      <c r="A15" s="287">
        <v>42339</v>
      </c>
      <c r="B15" s="284">
        <v>352</v>
      </c>
      <c r="C15" s="285">
        <f t="shared" si="0"/>
        <v>36</v>
      </c>
      <c r="D15" s="293">
        <f t="shared" si="1"/>
        <v>43070</v>
      </c>
      <c r="E15" s="284">
        <f t="shared" si="1"/>
        <v>437</v>
      </c>
    </row>
    <row r="16" spans="1:7" x14ac:dyDescent="0.25">
      <c r="A16" s="287">
        <v>42370</v>
      </c>
      <c r="B16" s="284">
        <v>384</v>
      </c>
    </row>
    <row r="17" spans="1:2" x14ac:dyDescent="0.25">
      <c r="A17" s="287">
        <v>42401</v>
      </c>
      <c r="B17" s="284">
        <v>295</v>
      </c>
    </row>
    <row r="18" spans="1:2" x14ac:dyDescent="0.25">
      <c r="A18" s="287">
        <v>42430</v>
      </c>
      <c r="B18" s="284">
        <v>266</v>
      </c>
    </row>
    <row r="19" spans="1:2" x14ac:dyDescent="0.25">
      <c r="A19" s="287">
        <v>42461</v>
      </c>
      <c r="B19" s="284">
        <v>201</v>
      </c>
    </row>
    <row r="20" spans="1:2" x14ac:dyDescent="0.25">
      <c r="A20" s="287">
        <v>42491</v>
      </c>
      <c r="B20" s="284">
        <v>377</v>
      </c>
    </row>
    <row r="21" spans="1:2" x14ac:dyDescent="0.25">
      <c r="A21" s="287">
        <v>42522</v>
      </c>
      <c r="B21" s="284">
        <v>258</v>
      </c>
    </row>
    <row r="22" spans="1:2" x14ac:dyDescent="0.25">
      <c r="A22" s="287">
        <v>42552</v>
      </c>
      <c r="B22" s="284">
        <v>467</v>
      </c>
    </row>
    <row r="23" spans="1:2" x14ac:dyDescent="0.25">
      <c r="A23" s="287">
        <v>42583</v>
      </c>
      <c r="B23" s="284">
        <v>315</v>
      </c>
    </row>
    <row r="24" spans="1:2" x14ac:dyDescent="0.25">
      <c r="A24" s="287">
        <v>42614</v>
      </c>
      <c r="B24" s="284">
        <v>421</v>
      </c>
    </row>
    <row r="25" spans="1:2" x14ac:dyDescent="0.25">
      <c r="A25" s="287">
        <v>42644</v>
      </c>
      <c r="B25" s="284">
        <v>285</v>
      </c>
    </row>
    <row r="26" spans="1:2" x14ac:dyDescent="0.25">
      <c r="A26" s="287">
        <v>42675</v>
      </c>
      <c r="B26" s="284">
        <v>281</v>
      </c>
    </row>
    <row r="27" spans="1:2" x14ac:dyDescent="0.25">
      <c r="A27" s="287">
        <v>42705</v>
      </c>
      <c r="B27" s="284">
        <v>384</v>
      </c>
    </row>
    <row r="28" spans="1:2" x14ac:dyDescent="0.25">
      <c r="A28" s="287">
        <v>42736</v>
      </c>
      <c r="B28" s="284">
        <v>363</v>
      </c>
    </row>
    <row r="29" spans="1:2" x14ac:dyDescent="0.25">
      <c r="A29" s="287">
        <v>42767</v>
      </c>
      <c r="B29" s="284">
        <v>459</v>
      </c>
    </row>
    <row r="30" spans="1:2" x14ac:dyDescent="0.25">
      <c r="A30" s="287">
        <v>42795</v>
      </c>
      <c r="B30" s="284">
        <v>264</v>
      </c>
    </row>
    <row r="31" spans="1:2" x14ac:dyDescent="0.25">
      <c r="A31" s="287">
        <v>42826</v>
      </c>
      <c r="B31" s="284">
        <v>233</v>
      </c>
    </row>
    <row r="32" spans="1:2" x14ac:dyDescent="0.25">
      <c r="A32" s="287">
        <v>42856</v>
      </c>
      <c r="B32" s="284">
        <v>329</v>
      </c>
    </row>
    <row r="33" spans="1:2" x14ac:dyDescent="0.25">
      <c r="A33" s="287">
        <v>42887</v>
      </c>
      <c r="B33" s="284">
        <v>246</v>
      </c>
    </row>
    <row r="34" spans="1:2" x14ac:dyDescent="0.25">
      <c r="A34" s="287">
        <v>42917</v>
      </c>
      <c r="B34" s="284">
        <v>465</v>
      </c>
    </row>
    <row r="35" spans="1:2" x14ac:dyDescent="0.25">
      <c r="A35" s="287">
        <v>42948</v>
      </c>
      <c r="B35" s="284">
        <v>289</v>
      </c>
    </row>
    <row r="36" spans="1:2" x14ac:dyDescent="0.25">
      <c r="A36" s="287">
        <v>42979</v>
      </c>
      <c r="B36" s="284">
        <v>408</v>
      </c>
    </row>
    <row r="37" spans="1:2" x14ac:dyDescent="0.25">
      <c r="A37" s="287">
        <v>43009</v>
      </c>
      <c r="B37" s="284">
        <v>292</v>
      </c>
    </row>
    <row r="38" spans="1:2" x14ac:dyDescent="0.25">
      <c r="A38" s="287">
        <v>43040</v>
      </c>
      <c r="B38" s="284">
        <v>494</v>
      </c>
    </row>
    <row r="39" spans="1:2" x14ac:dyDescent="0.25">
      <c r="A39" s="287">
        <v>43070</v>
      </c>
      <c r="B39" s="284">
        <v>437</v>
      </c>
    </row>
    <row r="40" spans="1:2" x14ac:dyDescent="0.25">
      <c r="A40" s="287">
        <v>43101</v>
      </c>
      <c r="B40" s="284">
        <v>305</v>
      </c>
    </row>
    <row r="41" spans="1:2" x14ac:dyDescent="0.25">
      <c r="A41" s="287">
        <v>43132</v>
      </c>
      <c r="B41" s="284">
        <v>299</v>
      </c>
    </row>
    <row r="42" spans="1:2" x14ac:dyDescent="0.25">
      <c r="A42" s="287">
        <v>43160</v>
      </c>
      <c r="B42" s="284">
        <v>247</v>
      </c>
    </row>
    <row r="43" spans="1:2" x14ac:dyDescent="0.25">
      <c r="A43" s="287">
        <v>43191</v>
      </c>
      <c r="B43" s="284">
        <v>358</v>
      </c>
    </row>
    <row r="44" spans="1:2" x14ac:dyDescent="0.25">
      <c r="A44" s="287">
        <v>43221</v>
      </c>
      <c r="B44" s="284">
        <v>310</v>
      </c>
    </row>
    <row r="45" spans="1:2" x14ac:dyDescent="0.25">
      <c r="A45" s="287">
        <v>43252</v>
      </c>
      <c r="B45" s="284">
        <v>446</v>
      </c>
    </row>
    <row r="46" spans="1:2" x14ac:dyDescent="0.25">
      <c r="A46" s="287">
        <v>43282</v>
      </c>
      <c r="B46" s="284">
        <v>277</v>
      </c>
    </row>
    <row r="47" spans="1:2" x14ac:dyDescent="0.25">
      <c r="A47" s="287">
        <v>43313</v>
      </c>
      <c r="B47" s="284">
        <v>210</v>
      </c>
    </row>
    <row r="48" spans="1:2" x14ac:dyDescent="0.25">
      <c r="A48" s="287">
        <v>43344</v>
      </c>
      <c r="B48" s="284">
        <v>423</v>
      </c>
    </row>
    <row r="49" spans="1:2" x14ac:dyDescent="0.25">
      <c r="A49" s="287">
        <v>43374</v>
      </c>
      <c r="B49" s="284">
        <v>417</v>
      </c>
    </row>
    <row r="50" spans="1:2" x14ac:dyDescent="0.25">
      <c r="A50" s="287">
        <v>43405</v>
      </c>
      <c r="B50" s="284">
        <v>278</v>
      </c>
    </row>
    <row r="51" spans="1:2" x14ac:dyDescent="0.25">
      <c r="A51" s="287">
        <v>43435</v>
      </c>
      <c r="B51" s="284">
        <v>361</v>
      </c>
    </row>
    <row r="52" spans="1:2" x14ac:dyDescent="0.25">
      <c r="A52" s="287">
        <v>43466</v>
      </c>
      <c r="B52" s="284">
        <v>385</v>
      </c>
    </row>
    <row r="53" spans="1:2" x14ac:dyDescent="0.25">
      <c r="A53" s="287">
        <v>43497</v>
      </c>
      <c r="B53" s="284">
        <v>224</v>
      </c>
    </row>
    <row r="54" spans="1:2" x14ac:dyDescent="0.25">
      <c r="A54" s="287">
        <v>43525</v>
      </c>
      <c r="B54" s="284">
        <v>436</v>
      </c>
    </row>
    <row r="55" spans="1:2" x14ac:dyDescent="0.25">
      <c r="A55" s="287">
        <v>43556</v>
      </c>
      <c r="B55" s="284">
        <v>434</v>
      </c>
    </row>
    <row r="56" spans="1:2" x14ac:dyDescent="0.25">
      <c r="A56" s="287">
        <v>43586</v>
      </c>
      <c r="B56" s="284">
        <v>208</v>
      </c>
    </row>
    <row r="57" spans="1:2" x14ac:dyDescent="0.25">
      <c r="A57" s="287">
        <v>43617</v>
      </c>
      <c r="B57" s="284">
        <v>294</v>
      </c>
    </row>
    <row r="58" spans="1:2" x14ac:dyDescent="0.25">
      <c r="A58" s="287">
        <v>43647</v>
      </c>
      <c r="B58" s="284">
        <v>337</v>
      </c>
    </row>
    <row r="59" spans="1:2" x14ac:dyDescent="0.25">
      <c r="A59" s="287">
        <v>43678</v>
      </c>
      <c r="B59" s="284">
        <v>455</v>
      </c>
    </row>
    <row r="60" spans="1:2" x14ac:dyDescent="0.25">
      <c r="A60" s="287">
        <v>43709</v>
      </c>
      <c r="B60" s="284">
        <v>339</v>
      </c>
    </row>
    <row r="61" spans="1:2" x14ac:dyDescent="0.25">
      <c r="A61" s="287">
        <v>43739</v>
      </c>
      <c r="B61" s="284">
        <v>287</v>
      </c>
    </row>
    <row r="62" spans="1:2" x14ac:dyDescent="0.25">
      <c r="A62" s="287">
        <v>43770</v>
      </c>
      <c r="B62" s="284">
        <v>292</v>
      </c>
    </row>
    <row r="63" spans="1:2" x14ac:dyDescent="0.25">
      <c r="A63" s="287">
        <v>43800</v>
      </c>
      <c r="B63" s="284">
        <v>440</v>
      </c>
    </row>
    <row r="64" spans="1:2" x14ac:dyDescent="0.25">
      <c r="A64" s="287"/>
    </row>
    <row r="65" spans="1:1" x14ac:dyDescent="0.25">
      <c r="A65" s="287"/>
    </row>
    <row r="66" spans="1:1" x14ac:dyDescent="0.25">
      <c r="A66" s="287"/>
    </row>
    <row r="67" spans="1:1" x14ac:dyDescent="0.25">
      <c r="A67" s="287"/>
    </row>
    <row r="68" spans="1:1" x14ac:dyDescent="0.25">
      <c r="A68" s="287"/>
    </row>
    <row r="69" spans="1:1" x14ac:dyDescent="0.25">
      <c r="A69" s="287"/>
    </row>
    <row r="70" spans="1:1" x14ac:dyDescent="0.25">
      <c r="A70" s="287"/>
    </row>
    <row r="71" spans="1:1" x14ac:dyDescent="0.25">
      <c r="A71" s="287"/>
    </row>
    <row r="72" spans="1:1" x14ac:dyDescent="0.25">
      <c r="A72" s="287"/>
    </row>
    <row r="73" spans="1:1" x14ac:dyDescent="0.25">
      <c r="A73" s="287"/>
    </row>
    <row r="74" spans="1:1" x14ac:dyDescent="0.25">
      <c r="A74" s="287"/>
    </row>
    <row r="75" spans="1:1" x14ac:dyDescent="0.25">
      <c r="A75" s="287"/>
    </row>
    <row r="76" spans="1:1" x14ac:dyDescent="0.25">
      <c r="A76" s="287"/>
    </row>
    <row r="77" spans="1:1" x14ac:dyDescent="0.25">
      <c r="A77" s="287"/>
    </row>
    <row r="78" spans="1:1" x14ac:dyDescent="0.25">
      <c r="A78" s="287"/>
    </row>
    <row r="79" spans="1:1" x14ac:dyDescent="0.25">
      <c r="A79" s="287"/>
    </row>
    <row r="80" spans="1:1" x14ac:dyDescent="0.25">
      <c r="A80" s="287"/>
    </row>
    <row r="81" spans="1:1" x14ac:dyDescent="0.25">
      <c r="A81" s="287"/>
    </row>
    <row r="82" spans="1:1" x14ac:dyDescent="0.25">
      <c r="A82" s="287"/>
    </row>
    <row r="83" spans="1:1" x14ac:dyDescent="0.25">
      <c r="A83" s="287"/>
    </row>
    <row r="84" spans="1:1" x14ac:dyDescent="0.25">
      <c r="A84" s="287"/>
    </row>
    <row r="85" spans="1:1" x14ac:dyDescent="0.25">
      <c r="A85" s="287"/>
    </row>
    <row r="86" spans="1:1" x14ac:dyDescent="0.25">
      <c r="A86" s="287"/>
    </row>
    <row r="87" spans="1:1" x14ac:dyDescent="0.25">
      <c r="A87" s="287"/>
    </row>
    <row r="88" spans="1:1" x14ac:dyDescent="0.25">
      <c r="A88" s="287"/>
    </row>
    <row r="89" spans="1:1" x14ac:dyDescent="0.25">
      <c r="A89" s="287"/>
    </row>
    <row r="90" spans="1:1" x14ac:dyDescent="0.25">
      <c r="A90" s="287"/>
    </row>
    <row r="91" spans="1:1" x14ac:dyDescent="0.25">
      <c r="A91" s="287"/>
    </row>
    <row r="92" spans="1:1" x14ac:dyDescent="0.25">
      <c r="A92" s="287"/>
    </row>
    <row r="93" spans="1:1" x14ac:dyDescent="0.25">
      <c r="A93" s="287"/>
    </row>
    <row r="94" spans="1:1" x14ac:dyDescent="0.25">
      <c r="A94" s="287"/>
    </row>
    <row r="95" spans="1:1" x14ac:dyDescent="0.25">
      <c r="A95" s="287"/>
    </row>
    <row r="96" spans="1:1" x14ac:dyDescent="0.25">
      <c r="A96" s="287"/>
    </row>
    <row r="97" spans="1:1" x14ac:dyDescent="0.25">
      <c r="A97" s="287"/>
    </row>
    <row r="98" spans="1:1" x14ac:dyDescent="0.25">
      <c r="A98" s="287"/>
    </row>
    <row r="99" spans="1:1" x14ac:dyDescent="0.25">
      <c r="A99" s="287"/>
    </row>
    <row r="100" spans="1:1" x14ac:dyDescent="0.25">
      <c r="A100" s="287"/>
    </row>
    <row r="101" spans="1:1" x14ac:dyDescent="0.25">
      <c r="A101" s="287"/>
    </row>
    <row r="102" spans="1:1" x14ac:dyDescent="0.25">
      <c r="A102" s="287"/>
    </row>
    <row r="103" spans="1:1" x14ac:dyDescent="0.25">
      <c r="A103" s="287"/>
    </row>
    <row r="104" spans="1:1" x14ac:dyDescent="0.25">
      <c r="A104" s="287"/>
    </row>
    <row r="105" spans="1:1" x14ac:dyDescent="0.25">
      <c r="A105" s="287"/>
    </row>
    <row r="106" spans="1:1" x14ac:dyDescent="0.25">
      <c r="A106" s="287"/>
    </row>
    <row r="107" spans="1:1" x14ac:dyDescent="0.25">
      <c r="A107" s="287"/>
    </row>
    <row r="108" spans="1:1" x14ac:dyDescent="0.25">
      <c r="A108" s="287"/>
    </row>
    <row r="109" spans="1:1" x14ac:dyDescent="0.25">
      <c r="A109" s="287"/>
    </row>
    <row r="110" spans="1:1" x14ac:dyDescent="0.25">
      <c r="A110" s="287"/>
    </row>
    <row r="111" spans="1:1" x14ac:dyDescent="0.25">
      <c r="A111" s="287"/>
    </row>
    <row r="112" spans="1:1" x14ac:dyDescent="0.25">
      <c r="A112" s="287"/>
    </row>
    <row r="113" spans="1:1" x14ac:dyDescent="0.25">
      <c r="A113" s="287"/>
    </row>
    <row r="114" spans="1:1" x14ac:dyDescent="0.25">
      <c r="A114" s="287"/>
    </row>
    <row r="115" spans="1:1" x14ac:dyDescent="0.25">
      <c r="A115" s="287"/>
    </row>
    <row r="116" spans="1:1" x14ac:dyDescent="0.25">
      <c r="A116" s="287"/>
    </row>
    <row r="117" spans="1:1" x14ac:dyDescent="0.25">
      <c r="A117" s="287"/>
    </row>
    <row r="118" spans="1:1" x14ac:dyDescent="0.25">
      <c r="A118" s="287"/>
    </row>
    <row r="119" spans="1:1" x14ac:dyDescent="0.25">
      <c r="A119" s="287"/>
    </row>
    <row r="120" spans="1:1" x14ac:dyDescent="0.25">
      <c r="A120" s="287"/>
    </row>
    <row r="121" spans="1:1" x14ac:dyDescent="0.25">
      <c r="A121" s="287"/>
    </row>
    <row r="122" spans="1:1" x14ac:dyDescent="0.25">
      <c r="A122" s="287"/>
    </row>
    <row r="123" spans="1:1" x14ac:dyDescent="0.25">
      <c r="A123" s="287"/>
    </row>
    <row r="124" spans="1:1" x14ac:dyDescent="0.25">
      <c r="A124" s="287"/>
    </row>
    <row r="125" spans="1:1" x14ac:dyDescent="0.25">
      <c r="A125" s="287"/>
    </row>
    <row r="126" spans="1:1" x14ac:dyDescent="0.25">
      <c r="A126" s="287"/>
    </row>
    <row r="127" spans="1:1" x14ac:dyDescent="0.25">
      <c r="A127" s="287"/>
    </row>
    <row r="128" spans="1:1" x14ac:dyDescent="0.25">
      <c r="A128" s="287"/>
    </row>
    <row r="129" spans="1:1" x14ac:dyDescent="0.25">
      <c r="A129" s="287"/>
    </row>
    <row r="130" spans="1:1" x14ac:dyDescent="0.25">
      <c r="A130" s="287"/>
    </row>
    <row r="131" spans="1:1" x14ac:dyDescent="0.25">
      <c r="A131" s="287"/>
    </row>
    <row r="132" spans="1:1" x14ac:dyDescent="0.25">
      <c r="A132" s="287"/>
    </row>
    <row r="133" spans="1:1" x14ac:dyDescent="0.25">
      <c r="A133" s="287"/>
    </row>
    <row r="134" spans="1:1" x14ac:dyDescent="0.25">
      <c r="A134" s="287"/>
    </row>
    <row r="135" spans="1:1" x14ac:dyDescent="0.25">
      <c r="A135" s="287"/>
    </row>
    <row r="136" spans="1:1" x14ac:dyDescent="0.25">
      <c r="A136" s="287"/>
    </row>
    <row r="137" spans="1:1" x14ac:dyDescent="0.25">
      <c r="A137" s="287"/>
    </row>
    <row r="138" spans="1:1" x14ac:dyDescent="0.25">
      <c r="A138" s="287"/>
    </row>
    <row r="139" spans="1:1" x14ac:dyDescent="0.25">
      <c r="A139" s="287"/>
    </row>
    <row r="140" spans="1:1" x14ac:dyDescent="0.25">
      <c r="A140" s="287"/>
    </row>
    <row r="141" spans="1:1" x14ac:dyDescent="0.25">
      <c r="A141" s="287"/>
    </row>
    <row r="142" spans="1:1" x14ac:dyDescent="0.25">
      <c r="A142" s="287"/>
    </row>
    <row r="143" spans="1:1" x14ac:dyDescent="0.25">
      <c r="A143" s="287"/>
    </row>
    <row r="144" spans="1:1" x14ac:dyDescent="0.25">
      <c r="A144" s="287"/>
    </row>
    <row r="145" spans="1:1" x14ac:dyDescent="0.25">
      <c r="A145" s="287"/>
    </row>
    <row r="146" spans="1:1" x14ac:dyDescent="0.25">
      <c r="A146" s="287"/>
    </row>
    <row r="147" spans="1:1" x14ac:dyDescent="0.25">
      <c r="A147" s="287"/>
    </row>
    <row r="148" spans="1:1" x14ac:dyDescent="0.25">
      <c r="A148" s="287"/>
    </row>
    <row r="149" spans="1:1" x14ac:dyDescent="0.25">
      <c r="A149" s="287"/>
    </row>
    <row r="150" spans="1:1" x14ac:dyDescent="0.25">
      <c r="A150" s="287"/>
    </row>
    <row r="151" spans="1:1" x14ac:dyDescent="0.25">
      <c r="A151" s="287"/>
    </row>
    <row r="152" spans="1:1" x14ac:dyDescent="0.25">
      <c r="A152" s="287"/>
    </row>
    <row r="153" spans="1:1" x14ac:dyDescent="0.25">
      <c r="A153" s="287"/>
    </row>
    <row r="154" spans="1:1" x14ac:dyDescent="0.25">
      <c r="A154" s="287"/>
    </row>
    <row r="155" spans="1:1" x14ac:dyDescent="0.25">
      <c r="A155" s="287"/>
    </row>
    <row r="156" spans="1:1" x14ac:dyDescent="0.25">
      <c r="A156" s="287"/>
    </row>
    <row r="157" spans="1:1" x14ac:dyDescent="0.25">
      <c r="A157" s="287"/>
    </row>
    <row r="158" spans="1:1" x14ac:dyDescent="0.25">
      <c r="A158" s="287"/>
    </row>
    <row r="159" spans="1:1" x14ac:dyDescent="0.25">
      <c r="A159" s="287"/>
    </row>
    <row r="160" spans="1:1" x14ac:dyDescent="0.25">
      <c r="A160" s="287"/>
    </row>
    <row r="161" spans="1:1" x14ac:dyDescent="0.25">
      <c r="A161" s="287"/>
    </row>
    <row r="162" spans="1:1" x14ac:dyDescent="0.25">
      <c r="A162" s="287"/>
    </row>
    <row r="163" spans="1:1" x14ac:dyDescent="0.25">
      <c r="A163" s="287"/>
    </row>
    <row r="164" spans="1:1" x14ac:dyDescent="0.25">
      <c r="A164" s="287"/>
    </row>
    <row r="165" spans="1:1" x14ac:dyDescent="0.25">
      <c r="A165" s="287"/>
    </row>
    <row r="166" spans="1:1" x14ac:dyDescent="0.25">
      <c r="A166" s="287"/>
    </row>
    <row r="167" spans="1:1" x14ac:dyDescent="0.25">
      <c r="A167" s="287"/>
    </row>
    <row r="168" spans="1:1" x14ac:dyDescent="0.25">
      <c r="A168" s="287"/>
    </row>
    <row r="169" spans="1:1" x14ac:dyDescent="0.25">
      <c r="A169" s="287"/>
    </row>
    <row r="170" spans="1:1" x14ac:dyDescent="0.25">
      <c r="A170" s="287"/>
    </row>
    <row r="171" spans="1:1" x14ac:dyDescent="0.25">
      <c r="A171" s="287"/>
    </row>
    <row r="172" spans="1:1" x14ac:dyDescent="0.25">
      <c r="A172" s="287"/>
    </row>
    <row r="173" spans="1:1" x14ac:dyDescent="0.25">
      <c r="A173" s="287"/>
    </row>
    <row r="174" spans="1:1" x14ac:dyDescent="0.25">
      <c r="A174" s="287"/>
    </row>
    <row r="175" spans="1:1" x14ac:dyDescent="0.25">
      <c r="A175" s="287"/>
    </row>
    <row r="176" spans="1:1" x14ac:dyDescent="0.25">
      <c r="A176" s="287"/>
    </row>
    <row r="177" spans="1:1" x14ac:dyDescent="0.25">
      <c r="A177" s="287"/>
    </row>
    <row r="178" spans="1:1" x14ac:dyDescent="0.25">
      <c r="A178" s="287"/>
    </row>
    <row r="179" spans="1:1" x14ac:dyDescent="0.25">
      <c r="A179" s="287"/>
    </row>
    <row r="180" spans="1:1" x14ac:dyDescent="0.25">
      <c r="A180" s="287"/>
    </row>
    <row r="181" spans="1:1" x14ac:dyDescent="0.25">
      <c r="A181" s="287"/>
    </row>
    <row r="182" spans="1:1" x14ac:dyDescent="0.25">
      <c r="A182" s="287"/>
    </row>
    <row r="183" spans="1:1" x14ac:dyDescent="0.25">
      <c r="A183" s="287"/>
    </row>
    <row r="184" spans="1:1" x14ac:dyDescent="0.25">
      <c r="A184" s="287"/>
    </row>
    <row r="185" spans="1:1" x14ac:dyDescent="0.25">
      <c r="A185" s="287"/>
    </row>
    <row r="186" spans="1:1" x14ac:dyDescent="0.25">
      <c r="A186" s="287"/>
    </row>
    <row r="187" spans="1:1" x14ac:dyDescent="0.25">
      <c r="A187" s="287"/>
    </row>
    <row r="188" spans="1:1" x14ac:dyDescent="0.25">
      <c r="A188" s="287"/>
    </row>
    <row r="189" spans="1:1" x14ac:dyDescent="0.25">
      <c r="A189" s="287"/>
    </row>
    <row r="190" spans="1:1" x14ac:dyDescent="0.25">
      <c r="A190" s="287"/>
    </row>
    <row r="191" spans="1:1" x14ac:dyDescent="0.25">
      <c r="A191" s="287"/>
    </row>
    <row r="192" spans="1:1" x14ac:dyDescent="0.25">
      <c r="A192" s="287"/>
    </row>
    <row r="193" spans="1:1" x14ac:dyDescent="0.25">
      <c r="A193" s="287"/>
    </row>
    <row r="194" spans="1:1" x14ac:dyDescent="0.25">
      <c r="A194" s="287"/>
    </row>
    <row r="195" spans="1:1" x14ac:dyDescent="0.25">
      <c r="A195" s="287"/>
    </row>
    <row r="196" spans="1:1" x14ac:dyDescent="0.25">
      <c r="A196" s="287"/>
    </row>
    <row r="197" spans="1:1" x14ac:dyDescent="0.25">
      <c r="A197" s="287"/>
    </row>
    <row r="198" spans="1:1" x14ac:dyDescent="0.25">
      <c r="A198" s="287"/>
    </row>
    <row r="199" spans="1:1" x14ac:dyDescent="0.25">
      <c r="A199" s="287"/>
    </row>
    <row r="200" spans="1:1" x14ac:dyDescent="0.25">
      <c r="A200" s="287"/>
    </row>
    <row r="201" spans="1:1" x14ac:dyDescent="0.25">
      <c r="A201" s="287"/>
    </row>
    <row r="202" spans="1:1" x14ac:dyDescent="0.25">
      <c r="A202" s="287"/>
    </row>
    <row r="203" spans="1:1" x14ac:dyDescent="0.25">
      <c r="A203" s="287"/>
    </row>
    <row r="204" spans="1:1" x14ac:dyDescent="0.25">
      <c r="A204" s="287"/>
    </row>
    <row r="205" spans="1:1" x14ac:dyDescent="0.25">
      <c r="A205" s="287"/>
    </row>
    <row r="206" spans="1:1" x14ac:dyDescent="0.25">
      <c r="A206" s="287"/>
    </row>
    <row r="207" spans="1:1" x14ac:dyDescent="0.25">
      <c r="A207" s="287"/>
    </row>
    <row r="208" spans="1:1" x14ac:dyDescent="0.25">
      <c r="A208" s="287"/>
    </row>
    <row r="209" spans="1:1" x14ac:dyDescent="0.25">
      <c r="A209" s="287"/>
    </row>
    <row r="210" spans="1:1" x14ac:dyDescent="0.25">
      <c r="A210" s="287"/>
    </row>
    <row r="211" spans="1:1" x14ac:dyDescent="0.25">
      <c r="A211" s="287"/>
    </row>
    <row r="212" spans="1:1" x14ac:dyDescent="0.25">
      <c r="A212" s="287"/>
    </row>
    <row r="213" spans="1:1" x14ac:dyDescent="0.25">
      <c r="A213" s="287"/>
    </row>
    <row r="214" spans="1:1" x14ac:dyDescent="0.25">
      <c r="A214" s="287"/>
    </row>
    <row r="215" spans="1:1" x14ac:dyDescent="0.25">
      <c r="A215" s="287"/>
    </row>
    <row r="216" spans="1:1" x14ac:dyDescent="0.25">
      <c r="A216" s="287"/>
    </row>
    <row r="217" spans="1:1" x14ac:dyDescent="0.25">
      <c r="A217" s="287"/>
    </row>
    <row r="218" spans="1:1" x14ac:dyDescent="0.25">
      <c r="A218" s="287"/>
    </row>
    <row r="219" spans="1:1" x14ac:dyDescent="0.25">
      <c r="A219" s="287"/>
    </row>
    <row r="220" spans="1:1" x14ac:dyDescent="0.25">
      <c r="A220" s="287"/>
    </row>
    <row r="221" spans="1:1" x14ac:dyDescent="0.25">
      <c r="A221" s="287"/>
    </row>
    <row r="222" spans="1:1" x14ac:dyDescent="0.25">
      <c r="A222" s="287"/>
    </row>
    <row r="223" spans="1:1" x14ac:dyDescent="0.25">
      <c r="A223" s="287"/>
    </row>
    <row r="224" spans="1:1" x14ac:dyDescent="0.25">
      <c r="A224" s="287"/>
    </row>
    <row r="225" spans="1:1" x14ac:dyDescent="0.25">
      <c r="A225" s="287"/>
    </row>
    <row r="226" spans="1:1" x14ac:dyDescent="0.25">
      <c r="A226" s="287"/>
    </row>
    <row r="227" spans="1:1" x14ac:dyDescent="0.25">
      <c r="A227" s="287"/>
    </row>
    <row r="228" spans="1:1" x14ac:dyDescent="0.25">
      <c r="A228" s="287"/>
    </row>
    <row r="229" spans="1:1" x14ac:dyDescent="0.25">
      <c r="A229" s="287"/>
    </row>
    <row r="230" spans="1:1" x14ac:dyDescent="0.25">
      <c r="A230" s="287"/>
    </row>
    <row r="231" spans="1:1" x14ac:dyDescent="0.25">
      <c r="A231" s="287"/>
    </row>
    <row r="232" spans="1:1" x14ac:dyDescent="0.25">
      <c r="A232" s="287"/>
    </row>
    <row r="233" spans="1:1" x14ac:dyDescent="0.25">
      <c r="A233" s="287"/>
    </row>
    <row r="234" spans="1:1" x14ac:dyDescent="0.25">
      <c r="A234" s="287"/>
    </row>
    <row r="235" spans="1:1" x14ac:dyDescent="0.25">
      <c r="A235" s="287"/>
    </row>
    <row r="236" spans="1:1" x14ac:dyDescent="0.25">
      <c r="A236" s="287"/>
    </row>
    <row r="237" spans="1:1" x14ac:dyDescent="0.25">
      <c r="A237" s="287"/>
    </row>
    <row r="238" spans="1:1" x14ac:dyDescent="0.25">
      <c r="A238" s="287"/>
    </row>
    <row r="239" spans="1:1" x14ac:dyDescent="0.25">
      <c r="A239" s="287"/>
    </row>
    <row r="240" spans="1:1" x14ac:dyDescent="0.25">
      <c r="A240" s="287"/>
    </row>
    <row r="241" spans="1:1" x14ac:dyDescent="0.25">
      <c r="A241" s="287"/>
    </row>
    <row r="242" spans="1:1" x14ac:dyDescent="0.25">
      <c r="A242" s="287"/>
    </row>
    <row r="243" spans="1:1" x14ac:dyDescent="0.25">
      <c r="A243" s="287"/>
    </row>
    <row r="244" spans="1:1" x14ac:dyDescent="0.25">
      <c r="A244" s="287"/>
    </row>
    <row r="245" spans="1:1" x14ac:dyDescent="0.25">
      <c r="A245" s="287"/>
    </row>
    <row r="246" spans="1:1" x14ac:dyDescent="0.25">
      <c r="A246" s="287"/>
    </row>
    <row r="247" spans="1:1" x14ac:dyDescent="0.25">
      <c r="A247" s="287"/>
    </row>
    <row r="248" spans="1:1" x14ac:dyDescent="0.25">
      <c r="A248" s="287"/>
    </row>
    <row r="249" spans="1:1" x14ac:dyDescent="0.25">
      <c r="A249" s="287"/>
    </row>
    <row r="250" spans="1:1" x14ac:dyDescent="0.25">
      <c r="A250" s="287"/>
    </row>
    <row r="251" spans="1:1" x14ac:dyDescent="0.25">
      <c r="A251" s="287"/>
    </row>
    <row r="252" spans="1:1" x14ac:dyDescent="0.25">
      <c r="A252" s="287"/>
    </row>
    <row r="253" spans="1:1" x14ac:dyDescent="0.25">
      <c r="A253" s="287"/>
    </row>
    <row r="254" spans="1:1" x14ac:dyDescent="0.25">
      <c r="A254" s="287"/>
    </row>
  </sheetData>
  <sheetProtection algorithmName="SHA-512" hashValue="fw4eHJjT6C2b9SrLHl/KpODCXz9ihhaLbiVO5Lt5j5iYyrwQpnX+fNQOujVXfne0QkJk1q37y8+U/v9xSEDqBw==" saltValue="67BtojHBRMJyFug4ccHpBw==" spinCount="100000" sheet="1" objects="1" scenarios="1"/>
  <conditionalFormatting sqref="E4:E15">
    <cfRule type="dataBar" priority="1">
      <dataBar>
        <cfvo type="min"/>
        <cfvo type="max"/>
        <color rgb="FFFFB628"/>
      </dataBar>
      <extLst>
        <ext xmlns:x14="http://schemas.microsoft.com/office/spreadsheetml/2009/9/main" uri="{B025F937-C7B1-47D3-B67F-A62EFF666E3E}">
          <x14:id>{8E681AA5-0986-451D-9B7C-53BB9C08A1B8}</x14:id>
        </ext>
      </extLst>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225" r:id="rId4" name="Option Button 1">
              <controlPr defaultSize="0" autoFill="0" autoLine="0" autoPict="0">
                <anchor moveWithCells="1">
                  <from>
                    <xdr:col>2</xdr:col>
                    <xdr:colOff>209550</xdr:colOff>
                    <xdr:row>0</xdr:row>
                    <xdr:rowOff>180975</xdr:rowOff>
                  </from>
                  <to>
                    <xdr:col>3</xdr:col>
                    <xdr:colOff>390525</xdr:colOff>
                    <xdr:row>1</xdr:row>
                    <xdr:rowOff>161925</xdr:rowOff>
                  </to>
                </anchor>
              </controlPr>
            </control>
          </mc:Choice>
        </mc:AlternateContent>
        <mc:AlternateContent xmlns:mc="http://schemas.openxmlformats.org/markup-compatibility/2006">
          <mc:Choice Requires="x14">
            <control shapeId="52226" r:id="rId5" name="Option Button 2">
              <controlPr defaultSize="0" autoFill="0" autoLine="0" autoPict="0">
                <anchor moveWithCells="1">
                  <from>
                    <xdr:col>3</xdr:col>
                    <xdr:colOff>400050</xdr:colOff>
                    <xdr:row>0</xdr:row>
                    <xdr:rowOff>171450</xdr:rowOff>
                  </from>
                  <to>
                    <xdr:col>4</xdr:col>
                    <xdr:colOff>0</xdr:colOff>
                    <xdr:row>1</xdr:row>
                    <xdr:rowOff>152400</xdr:rowOff>
                  </to>
                </anchor>
              </controlPr>
            </control>
          </mc:Choice>
        </mc:AlternateContent>
        <mc:AlternateContent xmlns:mc="http://schemas.openxmlformats.org/markup-compatibility/2006">
          <mc:Choice Requires="x14">
            <control shapeId="52227" r:id="rId6" name="Option Button 3">
              <controlPr defaultSize="0" autoFill="0" autoLine="0" autoPict="0">
                <anchor moveWithCells="1">
                  <from>
                    <xdr:col>4</xdr:col>
                    <xdr:colOff>57150</xdr:colOff>
                    <xdr:row>0</xdr:row>
                    <xdr:rowOff>171450</xdr:rowOff>
                  </from>
                  <to>
                    <xdr:col>4</xdr:col>
                    <xdr:colOff>571500</xdr:colOff>
                    <xdr:row>1</xdr:row>
                    <xdr:rowOff>152400</xdr:rowOff>
                  </to>
                </anchor>
              </controlPr>
            </control>
          </mc:Choice>
        </mc:AlternateContent>
        <mc:AlternateContent xmlns:mc="http://schemas.openxmlformats.org/markup-compatibility/2006">
          <mc:Choice Requires="x14">
            <control shapeId="52228" r:id="rId7" name="Option Button 4">
              <controlPr defaultSize="0" autoFill="0" autoLine="0" autoPict="0">
                <anchor moveWithCells="1">
                  <from>
                    <xdr:col>4</xdr:col>
                    <xdr:colOff>590550</xdr:colOff>
                    <xdr:row>0</xdr:row>
                    <xdr:rowOff>171450</xdr:rowOff>
                  </from>
                  <to>
                    <xdr:col>4</xdr:col>
                    <xdr:colOff>1104900</xdr:colOff>
                    <xdr:row>1</xdr:row>
                    <xdr:rowOff>152400</xdr:rowOff>
                  </to>
                </anchor>
              </controlPr>
            </control>
          </mc:Choice>
        </mc:AlternateContent>
        <mc:AlternateContent xmlns:mc="http://schemas.openxmlformats.org/markup-compatibility/2006">
          <mc:Choice Requires="x14">
            <control shapeId="52229" r:id="rId8" name="Option Button 5">
              <controlPr defaultSize="0" autoFill="0" autoLine="0" autoPict="0">
                <anchor moveWithCells="1">
                  <from>
                    <xdr:col>4</xdr:col>
                    <xdr:colOff>1133475</xdr:colOff>
                    <xdr:row>0</xdr:row>
                    <xdr:rowOff>171450</xdr:rowOff>
                  </from>
                  <to>
                    <xdr:col>5</xdr:col>
                    <xdr:colOff>428625</xdr:colOff>
                    <xdr:row>1</xdr:row>
                    <xdr:rowOff>152400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8E681AA5-0986-451D-9B7C-53BB9C08A1B8}">
            <x14:dataBar minLength="0" maxLength="100" border="1" negativeBarBorderColorSameAsPositive="0">
              <x14:cfvo type="autoMin"/>
              <x14:cfvo type="autoMax"/>
              <x14:borderColor rgb="FFFFB628"/>
              <x14:negativeFillColor rgb="FFFF0000"/>
              <x14:negativeBorderColor rgb="FFFF0000"/>
              <x14:axisColor rgb="FF000000"/>
            </x14:dataBar>
          </x14:cfRule>
          <xm:sqref>E4:E15</xm:sqref>
        </x14:conditionalFormatting>
      </x14:conditionalFormattings>
    </ext>
  </extLs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L18"/>
  <sheetViews>
    <sheetView showGridLines="0" workbookViewId="0">
      <selection activeCell="M11" sqref="M11"/>
    </sheetView>
  </sheetViews>
  <sheetFormatPr defaultRowHeight="18.75" x14ac:dyDescent="0.25"/>
  <cols>
    <col min="1" max="1" width="4.5703125" style="303" bestFit="1" customWidth="1"/>
    <col min="2" max="5" width="5.35546875" style="303" bestFit="1" customWidth="1"/>
    <col min="6" max="9" width="5.35546875" style="303" customWidth="1"/>
    <col min="10" max="16384" width="9.140625" style="303"/>
  </cols>
  <sheetData>
    <row r="3" spans="1:12" x14ac:dyDescent="0.25">
      <c r="A3" s="300" t="s">
        <v>277</v>
      </c>
      <c r="B3" s="301" t="s">
        <v>279</v>
      </c>
      <c r="C3" s="301" t="s">
        <v>280</v>
      </c>
      <c r="D3" s="301" t="s">
        <v>281</v>
      </c>
      <c r="E3" s="302" t="s">
        <v>282</v>
      </c>
      <c r="F3" s="321" t="b">
        <v>1</v>
      </c>
      <c r="G3" s="321" t="b">
        <v>0</v>
      </c>
      <c r="H3" s="321" t="b">
        <v>0</v>
      </c>
      <c r="I3" s="321" t="b">
        <v>0</v>
      </c>
    </row>
    <row r="4" spans="1:12" x14ac:dyDescent="0.25">
      <c r="A4" s="304" t="s">
        <v>27</v>
      </c>
      <c r="B4" s="305">
        <v>7995</v>
      </c>
      <c r="C4" s="305">
        <v>2837</v>
      </c>
      <c r="D4" s="305">
        <v>3913</v>
      </c>
      <c r="E4" s="306">
        <v>5942</v>
      </c>
      <c r="F4" s="297">
        <f>IF(F$3=TRUE,B4,#N/A)</f>
        <v>7995</v>
      </c>
      <c r="G4" s="297" t="e">
        <f t="shared" ref="G4:I15" si="0">IF(G$3=TRUE,C4,#N/A)</f>
        <v>#N/A</v>
      </c>
      <c r="H4" s="297" t="e">
        <f t="shared" si="0"/>
        <v>#N/A</v>
      </c>
      <c r="I4" s="297" t="e">
        <f t="shared" si="0"/>
        <v>#N/A</v>
      </c>
      <c r="J4" s="298"/>
      <c r="K4" s="298"/>
      <c r="L4" s="299"/>
    </row>
    <row r="5" spans="1:12" x14ac:dyDescent="0.25">
      <c r="A5" s="304" t="s">
        <v>28</v>
      </c>
      <c r="B5" s="305">
        <v>7690</v>
      </c>
      <c r="C5" s="305">
        <v>2551</v>
      </c>
      <c r="D5" s="305">
        <v>3375</v>
      </c>
      <c r="E5" s="306">
        <v>5538</v>
      </c>
      <c r="F5" s="297">
        <f t="shared" ref="F5:F15" si="1">IF(F$3=TRUE,B5,#N/A)</f>
        <v>7690</v>
      </c>
      <c r="G5" s="297" t="e">
        <f t="shared" si="0"/>
        <v>#N/A</v>
      </c>
      <c r="H5" s="297" t="e">
        <f t="shared" si="0"/>
        <v>#N/A</v>
      </c>
      <c r="I5" s="297" t="e">
        <f t="shared" si="0"/>
        <v>#N/A</v>
      </c>
      <c r="J5" s="298"/>
      <c r="K5" s="298"/>
      <c r="L5" s="299"/>
    </row>
    <row r="6" spans="1:12" x14ac:dyDescent="0.25">
      <c r="A6" s="304" t="s">
        <v>29</v>
      </c>
      <c r="B6" s="305">
        <v>7050</v>
      </c>
      <c r="C6" s="305">
        <v>2507</v>
      </c>
      <c r="D6" s="305">
        <v>3649</v>
      </c>
      <c r="E6" s="306">
        <v>5924</v>
      </c>
      <c r="F6" s="297">
        <f t="shared" si="1"/>
        <v>7050</v>
      </c>
      <c r="G6" s="297" t="e">
        <f t="shared" si="0"/>
        <v>#N/A</v>
      </c>
      <c r="H6" s="297" t="e">
        <f t="shared" si="0"/>
        <v>#N/A</v>
      </c>
      <c r="I6" s="297" t="e">
        <f t="shared" si="0"/>
        <v>#N/A</v>
      </c>
      <c r="J6" s="298"/>
      <c r="K6" s="298"/>
      <c r="L6" s="299"/>
    </row>
    <row r="7" spans="1:12" x14ac:dyDescent="0.25">
      <c r="A7" s="304" t="s">
        <v>30</v>
      </c>
      <c r="B7" s="305">
        <v>7796</v>
      </c>
      <c r="C7" s="305">
        <v>2435</v>
      </c>
      <c r="D7" s="305">
        <v>3194</v>
      </c>
      <c r="E7" s="306">
        <v>5224</v>
      </c>
      <c r="F7" s="297">
        <f t="shared" si="1"/>
        <v>7796</v>
      </c>
      <c r="G7" s="297" t="e">
        <f t="shared" si="0"/>
        <v>#N/A</v>
      </c>
      <c r="H7" s="297" t="e">
        <f t="shared" si="0"/>
        <v>#N/A</v>
      </c>
      <c r="I7" s="297" t="e">
        <f t="shared" si="0"/>
        <v>#N/A</v>
      </c>
      <c r="J7" s="298"/>
      <c r="K7" s="298"/>
      <c r="L7" s="299"/>
    </row>
    <row r="8" spans="1:12" x14ac:dyDescent="0.25">
      <c r="A8" s="304" t="s">
        <v>31</v>
      </c>
      <c r="B8" s="305">
        <v>7638</v>
      </c>
      <c r="C8" s="305">
        <v>2537</v>
      </c>
      <c r="D8" s="305">
        <v>3635</v>
      </c>
      <c r="E8" s="306">
        <v>5573</v>
      </c>
      <c r="F8" s="297">
        <f t="shared" si="1"/>
        <v>7638</v>
      </c>
      <c r="G8" s="297" t="e">
        <f t="shared" si="0"/>
        <v>#N/A</v>
      </c>
      <c r="H8" s="297" t="e">
        <f t="shared" si="0"/>
        <v>#N/A</v>
      </c>
      <c r="I8" s="297" t="e">
        <f t="shared" si="0"/>
        <v>#N/A</v>
      </c>
      <c r="J8" s="298"/>
      <c r="K8" s="298"/>
      <c r="L8" s="299"/>
    </row>
    <row r="9" spans="1:12" x14ac:dyDescent="0.25">
      <c r="A9" s="304" t="s">
        <v>32</v>
      </c>
      <c r="B9" s="305">
        <v>7910</v>
      </c>
      <c r="C9" s="305">
        <v>2753</v>
      </c>
      <c r="D9" s="305">
        <v>3217</v>
      </c>
      <c r="E9" s="306">
        <v>5102</v>
      </c>
      <c r="F9" s="297">
        <f t="shared" si="1"/>
        <v>7910</v>
      </c>
      <c r="G9" s="297" t="e">
        <f t="shared" si="0"/>
        <v>#N/A</v>
      </c>
      <c r="H9" s="297" t="e">
        <f t="shared" si="0"/>
        <v>#N/A</v>
      </c>
      <c r="I9" s="297" t="e">
        <f t="shared" si="0"/>
        <v>#N/A</v>
      </c>
      <c r="J9" s="298"/>
      <c r="K9" s="298"/>
      <c r="L9" s="299"/>
    </row>
    <row r="10" spans="1:12" x14ac:dyDescent="0.25">
      <c r="A10" s="304" t="s">
        <v>33</v>
      </c>
      <c r="B10" s="305">
        <v>7870</v>
      </c>
      <c r="C10" s="305">
        <v>2610</v>
      </c>
      <c r="D10" s="305">
        <v>3830</v>
      </c>
      <c r="E10" s="306">
        <v>5534</v>
      </c>
      <c r="F10" s="297">
        <f t="shared" si="1"/>
        <v>7870</v>
      </c>
      <c r="G10" s="297" t="e">
        <f t="shared" si="0"/>
        <v>#N/A</v>
      </c>
      <c r="H10" s="297" t="e">
        <f t="shared" si="0"/>
        <v>#N/A</v>
      </c>
      <c r="I10" s="297" t="e">
        <f t="shared" si="0"/>
        <v>#N/A</v>
      </c>
      <c r="J10" s="298"/>
      <c r="K10" s="298"/>
      <c r="L10" s="299"/>
    </row>
    <row r="11" spans="1:12" x14ac:dyDescent="0.25">
      <c r="A11" s="304" t="s">
        <v>34</v>
      </c>
      <c r="B11" s="305">
        <v>7344</v>
      </c>
      <c r="C11" s="305">
        <v>2058</v>
      </c>
      <c r="D11" s="305">
        <v>3197</v>
      </c>
      <c r="E11" s="306">
        <v>5601</v>
      </c>
      <c r="F11" s="297">
        <f t="shared" si="1"/>
        <v>7344</v>
      </c>
      <c r="G11" s="297" t="e">
        <f t="shared" si="0"/>
        <v>#N/A</v>
      </c>
      <c r="H11" s="297" t="e">
        <f t="shared" si="0"/>
        <v>#N/A</v>
      </c>
      <c r="I11" s="297" t="e">
        <f t="shared" si="0"/>
        <v>#N/A</v>
      </c>
      <c r="J11" s="298"/>
      <c r="K11" s="298"/>
      <c r="L11" s="299"/>
    </row>
    <row r="12" spans="1:12" x14ac:dyDescent="0.25">
      <c r="A12" s="304" t="s">
        <v>35</v>
      </c>
      <c r="B12" s="305">
        <v>7681</v>
      </c>
      <c r="C12" s="305">
        <v>2844</v>
      </c>
      <c r="D12" s="305">
        <v>3381</v>
      </c>
      <c r="E12" s="306">
        <v>5436</v>
      </c>
      <c r="F12" s="297">
        <f t="shared" si="1"/>
        <v>7681</v>
      </c>
      <c r="G12" s="297" t="e">
        <f t="shared" si="0"/>
        <v>#N/A</v>
      </c>
      <c r="H12" s="297" t="e">
        <f t="shared" si="0"/>
        <v>#N/A</v>
      </c>
      <c r="I12" s="297" t="e">
        <f t="shared" si="0"/>
        <v>#N/A</v>
      </c>
      <c r="J12" s="298"/>
      <c r="K12" s="298"/>
      <c r="L12" s="299"/>
    </row>
    <row r="13" spans="1:12" x14ac:dyDescent="0.25">
      <c r="A13" s="304" t="s">
        <v>36</v>
      </c>
      <c r="B13" s="305">
        <v>7052</v>
      </c>
      <c r="C13" s="305">
        <v>2785</v>
      </c>
      <c r="D13" s="305">
        <v>3917</v>
      </c>
      <c r="E13" s="306">
        <v>5588</v>
      </c>
      <c r="F13" s="297">
        <f t="shared" si="1"/>
        <v>7052</v>
      </c>
      <c r="G13" s="297" t="e">
        <f t="shared" si="0"/>
        <v>#N/A</v>
      </c>
      <c r="H13" s="297" t="e">
        <f t="shared" si="0"/>
        <v>#N/A</v>
      </c>
      <c r="I13" s="297" t="e">
        <f t="shared" si="0"/>
        <v>#N/A</v>
      </c>
      <c r="J13" s="298"/>
      <c r="K13" s="298"/>
      <c r="L13" s="299"/>
    </row>
    <row r="14" spans="1:12" x14ac:dyDescent="0.25">
      <c r="A14" s="304" t="s">
        <v>37</v>
      </c>
      <c r="B14" s="305">
        <v>7606</v>
      </c>
      <c r="C14" s="305">
        <v>2135</v>
      </c>
      <c r="D14" s="305">
        <v>3877</v>
      </c>
      <c r="E14" s="306">
        <v>5810</v>
      </c>
      <c r="F14" s="297">
        <f t="shared" si="1"/>
        <v>7606</v>
      </c>
      <c r="G14" s="297" t="e">
        <f t="shared" si="0"/>
        <v>#N/A</v>
      </c>
      <c r="H14" s="297" t="e">
        <f t="shared" si="0"/>
        <v>#N/A</v>
      </c>
      <c r="I14" s="297" t="e">
        <f t="shared" si="0"/>
        <v>#N/A</v>
      </c>
      <c r="J14" s="298"/>
      <c r="K14" s="298"/>
      <c r="L14" s="299"/>
    </row>
    <row r="15" spans="1:12" x14ac:dyDescent="0.25">
      <c r="A15" s="304" t="s">
        <v>38</v>
      </c>
      <c r="B15" s="305">
        <v>7563</v>
      </c>
      <c r="C15" s="305">
        <v>2067</v>
      </c>
      <c r="D15" s="305">
        <v>3762</v>
      </c>
      <c r="E15" s="306">
        <v>5552</v>
      </c>
      <c r="F15" s="297">
        <f t="shared" si="1"/>
        <v>7563</v>
      </c>
      <c r="G15" s="297" t="e">
        <f t="shared" si="0"/>
        <v>#N/A</v>
      </c>
      <c r="H15" s="297" t="e">
        <f t="shared" si="0"/>
        <v>#N/A</v>
      </c>
      <c r="I15" s="297" t="e">
        <f t="shared" si="0"/>
        <v>#N/A</v>
      </c>
      <c r="J15" s="298"/>
      <c r="K15" s="298"/>
      <c r="L15" s="299"/>
    </row>
    <row r="16" spans="1:12" x14ac:dyDescent="0.25">
      <c r="F16" s="299"/>
      <c r="G16" s="299"/>
      <c r="H16" s="299"/>
      <c r="I16" s="299"/>
      <c r="J16" s="299"/>
      <c r="K16" s="299"/>
      <c r="L16" s="299"/>
    </row>
    <row r="17" spans="6:12" x14ac:dyDescent="0.25">
      <c r="F17" s="299"/>
      <c r="G17" s="299"/>
      <c r="H17" s="299"/>
      <c r="I17" s="299"/>
      <c r="J17" s="299"/>
      <c r="K17" s="299"/>
      <c r="L17" s="299"/>
    </row>
    <row r="18" spans="6:12" x14ac:dyDescent="0.25">
      <c r="F18" s="299"/>
      <c r="G18" s="299"/>
      <c r="H18" s="299"/>
      <c r="I18" s="299"/>
      <c r="J18" s="299"/>
      <c r="K18" s="299"/>
      <c r="L18" s="299"/>
    </row>
  </sheetData>
  <sheetProtection algorithmName="SHA-512" hashValue="g39VcmY9j+4pt1naQlHDvNUCGNLjKbeyBvdcDVll8w7wvFfH585XCLVwPn9UQrgnhfwMRTa8ZI4jKjvMtJ9cdA==" saltValue="S+lNn2feIg4oQ5Ec6tMX+A==" spinCount="100000" sheet="1" objects="1" scenarios="1"/>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5</xdr:col>
                    <xdr:colOff>209550</xdr:colOff>
                    <xdr:row>1</xdr:row>
                    <xdr:rowOff>9525</xdr:rowOff>
                  </from>
                  <to>
                    <xdr:col>5</xdr:col>
                    <xdr:colOff>638175</xdr:colOff>
                    <xdr:row>2</xdr:row>
                    <xdr:rowOff>28575</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6</xdr:col>
                    <xdr:colOff>209550</xdr:colOff>
                    <xdr:row>1</xdr:row>
                    <xdr:rowOff>9525</xdr:rowOff>
                  </from>
                  <to>
                    <xdr:col>6</xdr:col>
                    <xdr:colOff>619125</xdr:colOff>
                    <xdr:row>2</xdr:row>
                    <xdr:rowOff>28575</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7</xdr:col>
                    <xdr:colOff>180975</xdr:colOff>
                    <xdr:row>0</xdr:row>
                    <xdr:rowOff>228600</xdr:rowOff>
                  </from>
                  <to>
                    <xdr:col>7</xdr:col>
                    <xdr:colOff>666750</xdr:colOff>
                    <xdr:row>2</xdr:row>
                    <xdr:rowOff>28575</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8</xdr:col>
                    <xdr:colOff>209550</xdr:colOff>
                    <xdr:row>1</xdr:row>
                    <xdr:rowOff>9525</xdr:rowOff>
                  </from>
                  <to>
                    <xdr:col>8</xdr:col>
                    <xdr:colOff>647700</xdr:colOff>
                    <xdr:row>2</xdr:row>
                    <xdr:rowOff>9525</xdr:rowOff>
                  </to>
                </anchor>
              </controlPr>
            </control>
          </mc:Choice>
        </mc:AlternateContent>
      </controls>
    </mc:Choice>
  </mc:AlternateConten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7"/>
  <sheetViews>
    <sheetView showGridLines="0" workbookViewId="0">
      <selection activeCell="F3" sqref="F3"/>
    </sheetView>
  </sheetViews>
  <sheetFormatPr defaultRowHeight="16.5" x14ac:dyDescent="0.25"/>
  <cols>
    <col min="1" max="1" width="5.640625" style="307" customWidth="1"/>
    <col min="2" max="2" width="8.140625" style="307" customWidth="1"/>
    <col min="3" max="3" width="9.2109375" style="307" customWidth="1"/>
    <col min="4" max="4" width="8.640625" style="307" customWidth="1"/>
    <col min="5" max="5" width="7.5" style="307" customWidth="1"/>
    <col min="6" max="6" width="9.2109375" style="307" bestFit="1" customWidth="1"/>
    <col min="7" max="7" width="8.140625" style="307" bestFit="1" customWidth="1"/>
    <col min="8" max="8" width="9.7109375" style="307" bestFit="1" customWidth="1"/>
    <col min="9" max="13" width="6.140625" style="307" bestFit="1" customWidth="1"/>
    <col min="14" max="14" width="8.640625" style="307" bestFit="1" customWidth="1"/>
    <col min="15" max="15" width="8.78515625" style="307" bestFit="1" customWidth="1"/>
    <col min="16" max="16384" width="9.140625" style="307"/>
  </cols>
  <sheetData>
    <row r="2" spans="1:11" ht="25.5" x14ac:dyDescent="0.35">
      <c r="B2" s="308" t="s">
        <v>381</v>
      </c>
      <c r="G2" s="309">
        <f>MATCH(F3,A3:E3,0)</f>
        <v>2</v>
      </c>
    </row>
    <row r="3" spans="1:11" x14ac:dyDescent="0.25">
      <c r="A3" s="310"/>
      <c r="B3" s="311" t="s">
        <v>440</v>
      </c>
      <c r="C3" s="311" t="s">
        <v>441</v>
      </c>
      <c r="D3" s="311" t="s">
        <v>442</v>
      </c>
      <c r="E3" s="312" t="s">
        <v>443</v>
      </c>
      <c r="F3" s="320" t="s">
        <v>440</v>
      </c>
      <c r="G3" s="309" t="str">
        <f>"Inventory"&amp;"-"&amp;F3</f>
        <v>Inventory-Raw Material</v>
      </c>
    </row>
    <row r="4" spans="1:11" x14ac:dyDescent="0.25">
      <c r="A4" s="313" t="s">
        <v>27</v>
      </c>
      <c r="B4" s="314">
        <v>143909600</v>
      </c>
      <c r="C4" s="314">
        <v>116517520</v>
      </c>
      <c r="D4" s="314">
        <v>602415800</v>
      </c>
      <c r="E4" s="315">
        <v>20018360</v>
      </c>
      <c r="F4" s="309" t="s">
        <v>27</v>
      </c>
      <c r="G4" s="316">
        <f>VLOOKUP(F4,$A$4:$E$17,$G$2,0)</f>
        <v>143909600</v>
      </c>
      <c r="H4" s="317"/>
      <c r="I4" s="317"/>
      <c r="J4" s="317"/>
      <c r="K4" s="317"/>
    </row>
    <row r="5" spans="1:11" x14ac:dyDescent="0.25">
      <c r="A5" s="313" t="s">
        <v>28</v>
      </c>
      <c r="B5" s="314">
        <v>139870200</v>
      </c>
      <c r="C5" s="314">
        <v>121481490</v>
      </c>
      <c r="D5" s="314">
        <v>578071100</v>
      </c>
      <c r="E5" s="315">
        <v>19617580</v>
      </c>
      <c r="F5" s="309" t="s">
        <v>28</v>
      </c>
      <c r="G5" s="316">
        <f t="shared" ref="G5:G17" si="0">VLOOKUP(F5,$A$4:$E$17,$G$2,0)</f>
        <v>139870200</v>
      </c>
      <c r="H5" s="317"/>
      <c r="I5" s="317"/>
      <c r="J5" s="317"/>
      <c r="K5" s="317"/>
    </row>
    <row r="6" spans="1:11" x14ac:dyDescent="0.25">
      <c r="A6" s="313" t="s">
        <v>29</v>
      </c>
      <c r="B6" s="314">
        <v>133996230</v>
      </c>
      <c r="C6" s="314">
        <v>128957410</v>
      </c>
      <c r="D6" s="314">
        <v>593887340</v>
      </c>
      <c r="E6" s="315">
        <v>19606090</v>
      </c>
      <c r="F6" s="309" t="s">
        <v>29</v>
      </c>
      <c r="G6" s="316">
        <f t="shared" si="0"/>
        <v>133996230</v>
      </c>
      <c r="H6" s="317"/>
      <c r="I6" s="317"/>
      <c r="J6" s="317"/>
      <c r="K6" s="317"/>
    </row>
    <row r="7" spans="1:11" x14ac:dyDescent="0.25">
      <c r="A7" s="313" t="s">
        <v>30</v>
      </c>
      <c r="B7" s="314">
        <v>154379870</v>
      </c>
      <c r="C7" s="314">
        <v>128005220</v>
      </c>
      <c r="D7" s="314">
        <v>590575020</v>
      </c>
      <c r="E7" s="315">
        <v>19546930</v>
      </c>
      <c r="F7" s="309" t="s">
        <v>30</v>
      </c>
      <c r="G7" s="316">
        <f t="shared" si="0"/>
        <v>154379870</v>
      </c>
      <c r="H7" s="317"/>
      <c r="I7" s="317"/>
      <c r="J7" s="317"/>
      <c r="K7" s="317"/>
    </row>
    <row r="8" spans="1:11" x14ac:dyDescent="0.25">
      <c r="A8" s="313" t="s">
        <v>31</v>
      </c>
      <c r="B8" s="314">
        <v>148071610</v>
      </c>
      <c r="C8" s="314">
        <v>137168640</v>
      </c>
      <c r="D8" s="314">
        <v>634661380</v>
      </c>
      <c r="E8" s="315">
        <v>20453410</v>
      </c>
      <c r="F8" s="309" t="s">
        <v>31</v>
      </c>
      <c r="G8" s="316">
        <f t="shared" si="0"/>
        <v>148071610</v>
      </c>
      <c r="H8" s="317"/>
      <c r="I8" s="317"/>
      <c r="J8" s="317"/>
      <c r="K8" s="317"/>
    </row>
    <row r="9" spans="1:11" x14ac:dyDescent="0.25">
      <c r="A9" s="313" t="s">
        <v>32</v>
      </c>
      <c r="B9" s="314">
        <v>144065890</v>
      </c>
      <c r="C9" s="314">
        <v>143146070</v>
      </c>
      <c r="D9" s="314">
        <v>648932460</v>
      </c>
      <c r="E9" s="315">
        <v>19698940</v>
      </c>
      <c r="F9" s="309" t="s">
        <v>32</v>
      </c>
      <c r="G9" s="316">
        <f t="shared" si="0"/>
        <v>144065890</v>
      </c>
      <c r="H9" s="317"/>
      <c r="I9" s="317"/>
      <c r="J9" s="317"/>
      <c r="K9" s="317"/>
    </row>
    <row r="10" spans="1:11" x14ac:dyDescent="0.25">
      <c r="A10" s="313" t="s">
        <v>33</v>
      </c>
      <c r="B10" s="314">
        <v>144229430</v>
      </c>
      <c r="C10" s="314">
        <v>129029700</v>
      </c>
      <c r="D10" s="314">
        <v>667474270</v>
      </c>
      <c r="E10" s="315">
        <v>19550100</v>
      </c>
      <c r="F10" s="309" t="s">
        <v>33</v>
      </c>
      <c r="G10" s="316">
        <f t="shared" si="0"/>
        <v>144229430</v>
      </c>
      <c r="H10" s="317"/>
      <c r="I10" s="317"/>
      <c r="J10" s="317"/>
      <c r="K10" s="317"/>
    </row>
    <row r="11" spans="1:11" x14ac:dyDescent="0.25">
      <c r="A11" s="313" t="s">
        <v>34</v>
      </c>
      <c r="B11" s="314">
        <v>144655900</v>
      </c>
      <c r="C11" s="314">
        <v>131129260</v>
      </c>
      <c r="D11" s="314">
        <v>684488310</v>
      </c>
      <c r="E11" s="315">
        <v>19842890</v>
      </c>
      <c r="F11" s="309" t="s">
        <v>34</v>
      </c>
      <c r="G11" s="316">
        <f t="shared" si="0"/>
        <v>144655900</v>
      </c>
      <c r="H11" s="317"/>
      <c r="I11" s="317"/>
      <c r="J11" s="317"/>
      <c r="K11" s="317"/>
    </row>
    <row r="12" spans="1:11" x14ac:dyDescent="0.25">
      <c r="A12" s="313" t="s">
        <v>35</v>
      </c>
      <c r="B12" s="314">
        <v>145418010</v>
      </c>
      <c r="C12" s="314">
        <v>128322460</v>
      </c>
      <c r="D12" s="314">
        <v>701250120</v>
      </c>
      <c r="E12" s="315">
        <v>20241840</v>
      </c>
      <c r="F12" s="309" t="s">
        <v>35</v>
      </c>
      <c r="G12" s="316">
        <f t="shared" si="0"/>
        <v>145418010</v>
      </c>
      <c r="H12" s="317"/>
      <c r="I12" s="317"/>
      <c r="J12" s="317"/>
      <c r="K12" s="317"/>
    </row>
    <row r="13" spans="1:11" x14ac:dyDescent="0.25">
      <c r="A13" s="313" t="s">
        <v>36</v>
      </c>
      <c r="B13" s="314">
        <v>143120990</v>
      </c>
      <c r="C13" s="314">
        <v>111651830</v>
      </c>
      <c r="D13" s="314">
        <v>720465690</v>
      </c>
      <c r="E13" s="315">
        <v>20775320</v>
      </c>
      <c r="F13" s="309" t="s">
        <v>36</v>
      </c>
      <c r="G13" s="316">
        <f t="shared" si="0"/>
        <v>143120990</v>
      </c>
      <c r="H13" s="317"/>
      <c r="I13" s="317"/>
      <c r="J13" s="317"/>
      <c r="K13" s="317"/>
    </row>
    <row r="14" spans="1:11" x14ac:dyDescent="0.25">
      <c r="A14" s="313" t="s">
        <v>37</v>
      </c>
      <c r="B14" s="314">
        <v>133794340</v>
      </c>
      <c r="C14" s="314">
        <v>109663750</v>
      </c>
      <c r="D14" s="314">
        <v>722246160</v>
      </c>
      <c r="E14" s="315">
        <v>20162160</v>
      </c>
      <c r="F14" s="309" t="s">
        <v>37</v>
      </c>
      <c r="G14" s="316">
        <f t="shared" si="0"/>
        <v>133794340</v>
      </c>
      <c r="H14" s="317"/>
      <c r="I14" s="317"/>
      <c r="J14" s="317"/>
      <c r="K14" s="317"/>
    </row>
    <row r="15" spans="1:11" x14ac:dyDescent="0.25">
      <c r="A15" s="313" t="s">
        <v>38</v>
      </c>
      <c r="B15" s="314">
        <v>138202930</v>
      </c>
      <c r="C15" s="314">
        <v>107556540</v>
      </c>
      <c r="D15" s="314">
        <v>637218990</v>
      </c>
      <c r="E15" s="315">
        <v>19143900</v>
      </c>
      <c r="F15" s="309" t="s">
        <v>38</v>
      </c>
      <c r="G15" s="316">
        <f t="shared" si="0"/>
        <v>138202930</v>
      </c>
      <c r="H15" s="317"/>
      <c r="I15" s="317"/>
      <c r="J15" s="317"/>
      <c r="K15" s="317"/>
    </row>
    <row r="16" spans="1:11" x14ac:dyDescent="0.25">
      <c r="A16" s="313" t="s">
        <v>444</v>
      </c>
      <c r="B16" s="314">
        <v>142809580</v>
      </c>
      <c r="C16" s="314">
        <v>124385830</v>
      </c>
      <c r="D16" s="314">
        <v>648473890</v>
      </c>
      <c r="E16" s="315">
        <v>19888130</v>
      </c>
      <c r="F16" s="309" t="s">
        <v>444</v>
      </c>
      <c r="G16" s="316">
        <f t="shared" si="0"/>
        <v>142809580</v>
      </c>
      <c r="H16" s="317"/>
      <c r="I16" s="317"/>
      <c r="J16" s="317"/>
      <c r="K16" s="317"/>
    </row>
    <row r="17" spans="1:11" x14ac:dyDescent="0.25">
      <c r="A17" s="318" t="s">
        <v>445</v>
      </c>
      <c r="B17" s="314">
        <v>145669260</v>
      </c>
      <c r="C17" s="314">
        <v>162697420</v>
      </c>
      <c r="D17" s="314">
        <v>584095440</v>
      </c>
      <c r="E17" s="315">
        <v>20646480</v>
      </c>
      <c r="F17" s="319" t="s">
        <v>445</v>
      </c>
      <c r="G17" s="316">
        <f t="shared" si="0"/>
        <v>145669260</v>
      </c>
      <c r="H17" s="317"/>
      <c r="I17" s="317"/>
      <c r="J17" s="317"/>
      <c r="K17" s="317"/>
    </row>
  </sheetData>
  <sheetProtection algorithmName="SHA-512" hashValue="9A9ZlRIfhf6noTWt7ardrwf9iJgIWcaDSaCsMq0uupYIeMZQinyZBdI8RubPLIk4j3xlDFyaMuavWshAd/zfYw==" saltValue="rwCcL/4Tn6bNc72lAlFdXg==" spinCount="100000" sheet="1" objects="1" scenarios="1"/>
  <dataValidations count="1">
    <dataValidation type="list" allowBlank="1" showInputMessage="1" showErrorMessage="1" sqref="F3">
      <formula1>$B$3:$E$3</formula1>
    </dataValidation>
  </dataValidation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
  <sheetViews>
    <sheetView showGridLines="0" workbookViewId="0"/>
  </sheetViews>
  <sheetFormatPr defaultRowHeight="15" x14ac:dyDescent="0.2"/>
  <cols>
    <col min="1" max="1" width="9.140625" style="44"/>
    <col min="2" max="2" width="2.85546875" style="44" bestFit="1" customWidth="1"/>
    <col min="3" max="3" width="10.85546875" style="44" bestFit="1" customWidth="1"/>
    <col min="4" max="4" width="13.42578125" style="44" bestFit="1" customWidth="1"/>
    <col min="5" max="5" width="5.28515625" style="44" customWidth="1"/>
    <col min="6" max="16384" width="9.140625" style="44"/>
  </cols>
  <sheetData>
    <row r="1" spans="1:7" ht="23.25" x14ac:dyDescent="0.3">
      <c r="A1" s="44" t="s">
        <v>164</v>
      </c>
      <c r="B1" s="155" t="s">
        <v>165</v>
      </c>
      <c r="C1" s="44" t="s">
        <v>0</v>
      </c>
      <c r="D1" s="3" t="s">
        <v>0</v>
      </c>
      <c r="E1" t="s">
        <v>166</v>
      </c>
      <c r="G1" s="156" t="str">
        <f>IF(OR(E1="(All)",E1="(Multiple Items)"),"Employee Counts by Age","Employee Counts by Age -"&amp;E1)</f>
        <v>Employee Counts by Age</v>
      </c>
    </row>
    <row r="2" spans="1:7" x14ac:dyDescent="0.2">
      <c r="A2" s="44" t="s">
        <v>167</v>
      </c>
      <c r="B2" s="44">
        <v>41</v>
      </c>
      <c r="C2" s="44" t="s">
        <v>168</v>
      </c>
    </row>
    <row r="3" spans="1:7" ht="23.25" x14ac:dyDescent="0.3">
      <c r="A3" s="157" t="s">
        <v>169</v>
      </c>
      <c r="B3" s="44">
        <v>38</v>
      </c>
      <c r="C3" s="44" t="s">
        <v>170</v>
      </c>
      <c r="D3" s="3" t="s">
        <v>171</v>
      </c>
      <c r="E3"/>
    </row>
    <row r="4" spans="1:7" ht="23.25" x14ac:dyDescent="0.3">
      <c r="A4" s="44" t="s">
        <v>172</v>
      </c>
      <c r="B4" s="44">
        <v>37</v>
      </c>
      <c r="C4" s="44" t="s">
        <v>173</v>
      </c>
      <c r="D4" s="3" t="s">
        <v>165</v>
      </c>
      <c r="E4" t="s">
        <v>49</v>
      </c>
    </row>
    <row r="5" spans="1:7" ht="23.25" x14ac:dyDescent="0.3">
      <c r="A5" s="157" t="s">
        <v>174</v>
      </c>
      <c r="B5" s="44">
        <v>22</v>
      </c>
      <c r="C5" s="44" t="s">
        <v>173</v>
      </c>
      <c r="D5" t="s">
        <v>175</v>
      </c>
      <c r="E5" s="6">
        <v>19</v>
      </c>
    </row>
    <row r="6" spans="1:7" ht="23.25" x14ac:dyDescent="0.3">
      <c r="A6" s="44" t="s">
        <v>176</v>
      </c>
      <c r="B6" s="44">
        <v>41</v>
      </c>
      <c r="C6" s="44" t="s">
        <v>168</v>
      </c>
      <c r="D6" t="s">
        <v>177</v>
      </c>
      <c r="E6" s="6">
        <v>14</v>
      </c>
    </row>
    <row r="7" spans="1:7" ht="23.25" x14ac:dyDescent="0.3">
      <c r="A7" s="157" t="s">
        <v>178</v>
      </c>
      <c r="B7" s="44">
        <v>22</v>
      </c>
      <c r="C7" s="44" t="s">
        <v>173</v>
      </c>
      <c r="D7" t="s">
        <v>179</v>
      </c>
      <c r="E7" s="6">
        <v>19</v>
      </c>
    </row>
    <row r="8" spans="1:7" ht="23.25" x14ac:dyDescent="0.3">
      <c r="A8" s="44" t="s">
        <v>180</v>
      </c>
      <c r="B8" s="44">
        <v>34</v>
      </c>
      <c r="C8" s="44" t="s">
        <v>173</v>
      </c>
      <c r="D8" t="s">
        <v>181</v>
      </c>
      <c r="E8" s="6">
        <v>17</v>
      </c>
    </row>
    <row r="9" spans="1:7" ht="23.25" x14ac:dyDescent="0.3">
      <c r="A9" s="157" t="s">
        <v>182</v>
      </c>
      <c r="B9" s="44">
        <v>21</v>
      </c>
      <c r="C9" s="44" t="s">
        <v>183</v>
      </c>
      <c r="D9" t="s">
        <v>184</v>
      </c>
      <c r="E9" s="6">
        <v>13</v>
      </c>
    </row>
    <row r="10" spans="1:7" ht="23.25" x14ac:dyDescent="0.3">
      <c r="A10" s="44" t="s">
        <v>185</v>
      </c>
      <c r="B10" s="44">
        <v>38</v>
      </c>
      <c r="C10" s="44" t="s">
        <v>183</v>
      </c>
      <c r="D10" t="s">
        <v>186</v>
      </c>
      <c r="E10" s="6">
        <v>17</v>
      </c>
    </row>
    <row r="11" spans="1:7" ht="23.25" x14ac:dyDescent="0.3">
      <c r="A11" s="157" t="s">
        <v>187</v>
      </c>
      <c r="B11" s="44">
        <v>22</v>
      </c>
      <c r="C11" s="44" t="s">
        <v>170</v>
      </c>
      <c r="D11" t="s">
        <v>11</v>
      </c>
      <c r="E11" s="6">
        <v>99</v>
      </c>
    </row>
    <row r="12" spans="1:7" x14ac:dyDescent="0.2">
      <c r="A12" s="44" t="s">
        <v>188</v>
      </c>
      <c r="B12" s="44">
        <v>22</v>
      </c>
      <c r="C12" s="44" t="s">
        <v>170</v>
      </c>
    </row>
    <row r="13" spans="1:7" x14ac:dyDescent="0.2">
      <c r="A13" s="157" t="s">
        <v>189</v>
      </c>
      <c r="B13" s="44">
        <v>22</v>
      </c>
      <c r="C13" s="44" t="s">
        <v>170</v>
      </c>
    </row>
    <row r="14" spans="1:7" x14ac:dyDescent="0.2">
      <c r="A14" s="44" t="s">
        <v>190</v>
      </c>
      <c r="B14" s="44">
        <v>33</v>
      </c>
      <c r="C14" s="44" t="s">
        <v>183</v>
      </c>
    </row>
    <row r="15" spans="1:7" x14ac:dyDescent="0.2">
      <c r="A15" s="157" t="s">
        <v>191</v>
      </c>
      <c r="B15" s="44">
        <v>32</v>
      </c>
      <c r="C15" s="44" t="s">
        <v>170</v>
      </c>
    </row>
    <row r="16" spans="1:7" x14ac:dyDescent="0.2">
      <c r="A16" s="44" t="s">
        <v>192</v>
      </c>
      <c r="B16" s="44">
        <v>38</v>
      </c>
      <c r="C16" s="44" t="s">
        <v>183</v>
      </c>
    </row>
    <row r="17" spans="1:3" x14ac:dyDescent="0.2">
      <c r="A17" s="157" t="s">
        <v>193</v>
      </c>
      <c r="B17" s="44">
        <v>40</v>
      </c>
      <c r="C17" s="44" t="s">
        <v>183</v>
      </c>
    </row>
    <row r="18" spans="1:3" x14ac:dyDescent="0.2">
      <c r="A18" s="44" t="s">
        <v>194</v>
      </c>
      <c r="B18" s="44">
        <v>38</v>
      </c>
      <c r="C18" s="44" t="s">
        <v>183</v>
      </c>
    </row>
    <row r="19" spans="1:3" x14ac:dyDescent="0.2">
      <c r="A19" s="157" t="s">
        <v>195</v>
      </c>
      <c r="B19" s="44">
        <v>49</v>
      </c>
      <c r="C19" s="44" t="s">
        <v>168</v>
      </c>
    </row>
    <row r="20" spans="1:3" x14ac:dyDescent="0.2">
      <c r="A20" s="44" t="s">
        <v>196</v>
      </c>
      <c r="B20" s="44">
        <v>46</v>
      </c>
      <c r="C20" s="44" t="s">
        <v>170</v>
      </c>
    </row>
    <row r="21" spans="1:3" x14ac:dyDescent="0.2">
      <c r="A21" s="157" t="s">
        <v>197</v>
      </c>
      <c r="B21" s="44">
        <v>42</v>
      </c>
      <c r="C21" s="44" t="s">
        <v>173</v>
      </c>
    </row>
    <row r="22" spans="1:3" x14ac:dyDescent="0.2">
      <c r="A22" s="44" t="s">
        <v>198</v>
      </c>
      <c r="B22" s="44">
        <v>50</v>
      </c>
      <c r="C22" s="44" t="s">
        <v>168</v>
      </c>
    </row>
    <row r="23" spans="1:3" x14ac:dyDescent="0.2">
      <c r="A23" s="157" t="s">
        <v>199</v>
      </c>
      <c r="B23" s="44">
        <v>37</v>
      </c>
      <c r="C23" s="44" t="s">
        <v>168</v>
      </c>
    </row>
    <row r="24" spans="1:3" x14ac:dyDescent="0.2">
      <c r="A24" s="44" t="s">
        <v>200</v>
      </c>
      <c r="B24" s="44">
        <v>50</v>
      </c>
      <c r="C24" s="44" t="s">
        <v>173</v>
      </c>
    </row>
    <row r="25" spans="1:3" x14ac:dyDescent="0.2">
      <c r="A25" s="157" t="s">
        <v>201</v>
      </c>
      <c r="B25" s="44">
        <v>24</v>
      </c>
      <c r="C25" s="44" t="s">
        <v>168</v>
      </c>
    </row>
    <row r="26" spans="1:3" x14ac:dyDescent="0.2">
      <c r="A26" s="44" t="s">
        <v>202</v>
      </c>
      <c r="B26" s="44">
        <v>38</v>
      </c>
      <c r="C26" s="44" t="s">
        <v>173</v>
      </c>
    </row>
    <row r="27" spans="1:3" x14ac:dyDescent="0.2">
      <c r="A27" s="157" t="s">
        <v>203</v>
      </c>
      <c r="B27" s="44">
        <v>43</v>
      </c>
      <c r="C27" s="44" t="s">
        <v>183</v>
      </c>
    </row>
    <row r="28" spans="1:3" x14ac:dyDescent="0.2">
      <c r="A28" s="44" t="s">
        <v>204</v>
      </c>
      <c r="B28" s="44">
        <v>46</v>
      </c>
      <c r="C28" s="44" t="s">
        <v>170</v>
      </c>
    </row>
    <row r="29" spans="1:3" x14ac:dyDescent="0.2">
      <c r="A29" s="157" t="s">
        <v>205</v>
      </c>
      <c r="B29" s="44">
        <v>34</v>
      </c>
      <c r="C29" s="44" t="s">
        <v>168</v>
      </c>
    </row>
    <row r="30" spans="1:3" x14ac:dyDescent="0.2">
      <c r="A30" s="44" t="s">
        <v>206</v>
      </c>
      <c r="B30" s="44">
        <v>35</v>
      </c>
      <c r="C30" s="44" t="s">
        <v>168</v>
      </c>
    </row>
    <row r="31" spans="1:3" x14ac:dyDescent="0.2">
      <c r="A31" s="157" t="s">
        <v>207</v>
      </c>
      <c r="B31" s="44">
        <v>26</v>
      </c>
      <c r="C31" s="44" t="s">
        <v>173</v>
      </c>
    </row>
    <row r="32" spans="1:3" x14ac:dyDescent="0.2">
      <c r="A32" s="44" t="s">
        <v>208</v>
      </c>
      <c r="B32" s="44">
        <v>26</v>
      </c>
      <c r="C32" s="44" t="s">
        <v>170</v>
      </c>
    </row>
    <row r="33" spans="1:3" x14ac:dyDescent="0.2">
      <c r="A33" s="157" t="s">
        <v>209</v>
      </c>
      <c r="B33" s="44">
        <v>44</v>
      </c>
      <c r="C33" s="44" t="s">
        <v>173</v>
      </c>
    </row>
    <row r="34" spans="1:3" x14ac:dyDescent="0.2">
      <c r="A34" s="44" t="s">
        <v>210</v>
      </c>
      <c r="B34" s="44">
        <v>30</v>
      </c>
      <c r="C34" s="44" t="s">
        <v>168</v>
      </c>
    </row>
    <row r="35" spans="1:3" x14ac:dyDescent="0.2">
      <c r="A35" s="157" t="s">
        <v>211</v>
      </c>
      <c r="B35" s="44">
        <v>20</v>
      </c>
      <c r="C35" s="44" t="s">
        <v>168</v>
      </c>
    </row>
    <row r="36" spans="1:3" x14ac:dyDescent="0.2">
      <c r="A36" s="44" t="s">
        <v>212</v>
      </c>
      <c r="B36" s="44">
        <v>28</v>
      </c>
      <c r="C36" s="44" t="s">
        <v>183</v>
      </c>
    </row>
    <row r="37" spans="1:3" x14ac:dyDescent="0.2">
      <c r="A37" s="157" t="s">
        <v>213</v>
      </c>
      <c r="B37" s="44">
        <v>39</v>
      </c>
      <c r="C37" s="44" t="s">
        <v>173</v>
      </c>
    </row>
    <row r="38" spans="1:3" x14ac:dyDescent="0.2">
      <c r="A38" s="44" t="s">
        <v>214</v>
      </c>
      <c r="B38" s="44">
        <v>33</v>
      </c>
      <c r="C38" s="44" t="s">
        <v>168</v>
      </c>
    </row>
    <row r="39" spans="1:3" x14ac:dyDescent="0.2">
      <c r="A39" s="157" t="s">
        <v>215</v>
      </c>
      <c r="B39" s="44">
        <v>30</v>
      </c>
      <c r="C39" s="44" t="s">
        <v>173</v>
      </c>
    </row>
    <row r="40" spans="1:3" x14ac:dyDescent="0.2">
      <c r="A40" s="44" t="s">
        <v>216</v>
      </c>
      <c r="B40" s="44">
        <v>29</v>
      </c>
      <c r="C40" s="44" t="s">
        <v>183</v>
      </c>
    </row>
    <row r="41" spans="1:3" x14ac:dyDescent="0.2">
      <c r="A41" s="157" t="s">
        <v>217</v>
      </c>
      <c r="B41" s="44">
        <v>30</v>
      </c>
      <c r="C41" s="44" t="s">
        <v>170</v>
      </c>
    </row>
    <row r="42" spans="1:3" x14ac:dyDescent="0.2">
      <c r="A42" s="44" t="s">
        <v>218</v>
      </c>
      <c r="B42" s="44">
        <v>32</v>
      </c>
      <c r="C42" s="44" t="s">
        <v>170</v>
      </c>
    </row>
    <row r="43" spans="1:3" x14ac:dyDescent="0.2">
      <c r="A43" s="157" t="s">
        <v>219</v>
      </c>
      <c r="B43" s="44">
        <v>37</v>
      </c>
      <c r="C43" s="44" t="s">
        <v>168</v>
      </c>
    </row>
    <row r="44" spans="1:3" x14ac:dyDescent="0.2">
      <c r="A44" s="44" t="s">
        <v>220</v>
      </c>
      <c r="B44" s="44">
        <v>26</v>
      </c>
      <c r="C44" s="44" t="s">
        <v>170</v>
      </c>
    </row>
    <row r="45" spans="1:3" x14ac:dyDescent="0.2">
      <c r="A45" s="157" t="s">
        <v>221</v>
      </c>
      <c r="B45" s="44">
        <v>39</v>
      </c>
      <c r="C45" s="44" t="s">
        <v>170</v>
      </c>
    </row>
    <row r="46" spans="1:3" x14ac:dyDescent="0.2">
      <c r="A46" s="44" t="s">
        <v>222</v>
      </c>
      <c r="B46" s="44">
        <v>32</v>
      </c>
      <c r="C46" s="44" t="s">
        <v>173</v>
      </c>
    </row>
    <row r="47" spans="1:3" x14ac:dyDescent="0.2">
      <c r="A47" s="157" t="s">
        <v>223</v>
      </c>
      <c r="B47" s="44">
        <v>29</v>
      </c>
      <c r="C47" s="44" t="s">
        <v>173</v>
      </c>
    </row>
    <row r="48" spans="1:3" x14ac:dyDescent="0.2">
      <c r="A48" s="44" t="s">
        <v>224</v>
      </c>
      <c r="B48" s="44">
        <v>38</v>
      </c>
      <c r="C48" s="44" t="s">
        <v>170</v>
      </c>
    </row>
    <row r="49" spans="1:3" x14ac:dyDescent="0.2">
      <c r="A49" s="157" t="s">
        <v>225</v>
      </c>
      <c r="B49" s="44">
        <v>23</v>
      </c>
      <c r="C49" s="44" t="s">
        <v>170</v>
      </c>
    </row>
    <row r="50" spans="1:3" x14ac:dyDescent="0.2">
      <c r="A50" s="44" t="s">
        <v>226</v>
      </c>
      <c r="B50" s="44">
        <v>33</v>
      </c>
      <c r="C50" s="44" t="s">
        <v>183</v>
      </c>
    </row>
    <row r="51" spans="1:3" x14ac:dyDescent="0.2">
      <c r="A51" s="157" t="s">
        <v>227</v>
      </c>
      <c r="B51" s="44">
        <v>31</v>
      </c>
      <c r="C51" s="44" t="s">
        <v>173</v>
      </c>
    </row>
    <row r="52" spans="1:3" x14ac:dyDescent="0.2">
      <c r="A52" s="44" t="s">
        <v>228</v>
      </c>
      <c r="B52" s="44">
        <v>34</v>
      </c>
      <c r="C52" s="44" t="s">
        <v>183</v>
      </c>
    </row>
    <row r="53" spans="1:3" x14ac:dyDescent="0.2">
      <c r="A53" s="157" t="s">
        <v>229</v>
      </c>
      <c r="B53" s="44">
        <v>36</v>
      </c>
      <c r="C53" s="44" t="s">
        <v>183</v>
      </c>
    </row>
    <row r="54" spans="1:3" x14ac:dyDescent="0.2">
      <c r="A54" s="44" t="s">
        <v>230</v>
      </c>
      <c r="B54" s="44">
        <v>25</v>
      </c>
      <c r="C54" s="44" t="s">
        <v>183</v>
      </c>
    </row>
    <row r="55" spans="1:3" x14ac:dyDescent="0.2">
      <c r="A55" s="157" t="s">
        <v>231</v>
      </c>
      <c r="B55" s="44">
        <v>20</v>
      </c>
      <c r="C55" s="44" t="s">
        <v>183</v>
      </c>
    </row>
    <row r="56" spans="1:3" x14ac:dyDescent="0.2">
      <c r="A56" s="44" t="s">
        <v>232</v>
      </c>
      <c r="B56" s="44">
        <v>43</v>
      </c>
      <c r="C56" s="44" t="s">
        <v>173</v>
      </c>
    </row>
    <row r="57" spans="1:3" x14ac:dyDescent="0.2">
      <c r="A57" s="157" t="s">
        <v>233</v>
      </c>
      <c r="B57" s="44">
        <v>21</v>
      </c>
      <c r="C57" s="44" t="s">
        <v>183</v>
      </c>
    </row>
    <row r="58" spans="1:3" x14ac:dyDescent="0.2">
      <c r="A58" s="44" t="s">
        <v>234</v>
      </c>
      <c r="B58" s="44">
        <v>50</v>
      </c>
      <c r="C58" s="44" t="s">
        <v>173</v>
      </c>
    </row>
    <row r="59" spans="1:3" x14ac:dyDescent="0.2">
      <c r="A59" s="157" t="s">
        <v>235</v>
      </c>
      <c r="B59" s="44">
        <v>29</v>
      </c>
      <c r="C59" s="44" t="s">
        <v>168</v>
      </c>
    </row>
    <row r="60" spans="1:3" x14ac:dyDescent="0.2">
      <c r="A60" s="44" t="s">
        <v>236</v>
      </c>
      <c r="B60" s="44">
        <v>23</v>
      </c>
      <c r="C60" s="44" t="s">
        <v>183</v>
      </c>
    </row>
    <row r="61" spans="1:3" x14ac:dyDescent="0.2">
      <c r="A61" s="157" t="s">
        <v>237</v>
      </c>
      <c r="B61" s="44">
        <v>32</v>
      </c>
      <c r="C61" s="44" t="s">
        <v>173</v>
      </c>
    </row>
    <row r="62" spans="1:3" x14ac:dyDescent="0.2">
      <c r="A62" s="44" t="s">
        <v>238</v>
      </c>
      <c r="B62" s="44">
        <v>49</v>
      </c>
      <c r="C62" s="44" t="s">
        <v>168</v>
      </c>
    </row>
    <row r="63" spans="1:3" x14ac:dyDescent="0.2">
      <c r="A63" s="157" t="s">
        <v>239</v>
      </c>
      <c r="B63" s="44">
        <v>20</v>
      </c>
      <c r="C63" s="44" t="s">
        <v>170</v>
      </c>
    </row>
    <row r="64" spans="1:3" x14ac:dyDescent="0.2">
      <c r="A64" s="44" t="s">
        <v>240</v>
      </c>
      <c r="B64" s="44">
        <v>45</v>
      </c>
      <c r="C64" s="44" t="s">
        <v>183</v>
      </c>
    </row>
    <row r="65" spans="1:3" x14ac:dyDescent="0.2">
      <c r="A65" s="157" t="s">
        <v>241</v>
      </c>
      <c r="B65" s="44">
        <v>34</v>
      </c>
      <c r="C65" s="44" t="s">
        <v>170</v>
      </c>
    </row>
    <row r="66" spans="1:3" x14ac:dyDescent="0.2">
      <c r="A66" s="44" t="s">
        <v>242</v>
      </c>
      <c r="B66" s="44">
        <v>49</v>
      </c>
      <c r="C66" s="44" t="s">
        <v>183</v>
      </c>
    </row>
    <row r="67" spans="1:3" x14ac:dyDescent="0.2">
      <c r="A67" s="157" t="s">
        <v>243</v>
      </c>
      <c r="B67" s="44">
        <v>24</v>
      </c>
      <c r="C67" s="44" t="s">
        <v>168</v>
      </c>
    </row>
    <row r="68" spans="1:3" x14ac:dyDescent="0.2">
      <c r="A68" s="44" t="s">
        <v>244</v>
      </c>
      <c r="B68" s="44">
        <v>40</v>
      </c>
      <c r="C68" s="44" t="s">
        <v>168</v>
      </c>
    </row>
    <row r="69" spans="1:3" x14ac:dyDescent="0.2">
      <c r="A69" s="157" t="s">
        <v>245</v>
      </c>
      <c r="B69" s="44">
        <v>44</v>
      </c>
      <c r="C69" s="44" t="s">
        <v>173</v>
      </c>
    </row>
    <row r="70" spans="1:3" x14ac:dyDescent="0.2">
      <c r="A70" s="44" t="s">
        <v>246</v>
      </c>
      <c r="B70" s="44">
        <v>49</v>
      </c>
      <c r="C70" s="44" t="s">
        <v>170</v>
      </c>
    </row>
    <row r="71" spans="1:3" x14ac:dyDescent="0.2">
      <c r="A71" s="157" t="s">
        <v>247</v>
      </c>
      <c r="B71" s="44">
        <v>22</v>
      </c>
      <c r="C71" s="44" t="s">
        <v>168</v>
      </c>
    </row>
    <row r="72" spans="1:3" x14ac:dyDescent="0.2">
      <c r="A72" s="44" t="s">
        <v>248</v>
      </c>
      <c r="B72" s="44">
        <v>35</v>
      </c>
      <c r="C72" s="44" t="s">
        <v>168</v>
      </c>
    </row>
    <row r="73" spans="1:3" x14ac:dyDescent="0.2">
      <c r="A73" s="157" t="s">
        <v>249</v>
      </c>
      <c r="B73" s="44">
        <v>25</v>
      </c>
      <c r="C73" s="44" t="s">
        <v>183</v>
      </c>
    </row>
    <row r="74" spans="1:3" x14ac:dyDescent="0.2">
      <c r="A74" s="44" t="s">
        <v>250</v>
      </c>
      <c r="B74" s="44">
        <v>33</v>
      </c>
      <c r="C74" s="44" t="s">
        <v>170</v>
      </c>
    </row>
    <row r="75" spans="1:3" x14ac:dyDescent="0.2">
      <c r="A75" s="157" t="s">
        <v>251</v>
      </c>
      <c r="B75" s="44">
        <v>27</v>
      </c>
      <c r="C75" s="44" t="s">
        <v>168</v>
      </c>
    </row>
    <row r="76" spans="1:3" x14ac:dyDescent="0.2">
      <c r="A76" s="44" t="s">
        <v>252</v>
      </c>
      <c r="B76" s="44">
        <v>48</v>
      </c>
      <c r="C76" s="44" t="s">
        <v>183</v>
      </c>
    </row>
    <row r="77" spans="1:3" x14ac:dyDescent="0.2">
      <c r="A77" s="157" t="s">
        <v>253</v>
      </c>
      <c r="B77" s="44">
        <v>49</v>
      </c>
      <c r="C77" s="44" t="s">
        <v>183</v>
      </c>
    </row>
    <row r="78" spans="1:3" x14ac:dyDescent="0.2">
      <c r="A78" s="44" t="s">
        <v>254</v>
      </c>
      <c r="B78" s="44">
        <v>24</v>
      </c>
      <c r="C78" s="44" t="s">
        <v>183</v>
      </c>
    </row>
    <row r="79" spans="1:3" x14ac:dyDescent="0.2">
      <c r="A79" s="157" t="s">
        <v>255</v>
      </c>
      <c r="B79" s="44">
        <v>43</v>
      </c>
      <c r="C79" s="44" t="s">
        <v>173</v>
      </c>
    </row>
    <row r="80" spans="1:3" x14ac:dyDescent="0.2">
      <c r="A80" s="44" t="s">
        <v>256</v>
      </c>
      <c r="B80" s="44">
        <v>28</v>
      </c>
      <c r="C80" s="44" t="s">
        <v>173</v>
      </c>
    </row>
    <row r="81" spans="1:3" x14ac:dyDescent="0.2">
      <c r="A81" s="157" t="s">
        <v>257</v>
      </c>
      <c r="B81" s="44">
        <v>41</v>
      </c>
      <c r="C81" s="44" t="s">
        <v>183</v>
      </c>
    </row>
    <row r="82" spans="1:3" x14ac:dyDescent="0.2">
      <c r="A82" s="44" t="s">
        <v>258</v>
      </c>
      <c r="B82" s="44">
        <v>37</v>
      </c>
      <c r="C82" s="44" t="s">
        <v>168</v>
      </c>
    </row>
    <row r="83" spans="1:3" x14ac:dyDescent="0.2">
      <c r="A83" s="157" t="s">
        <v>259</v>
      </c>
      <c r="B83" s="44">
        <v>34</v>
      </c>
      <c r="C83" s="44" t="s">
        <v>170</v>
      </c>
    </row>
    <row r="84" spans="1:3" x14ac:dyDescent="0.2">
      <c r="A84" s="44" t="s">
        <v>260</v>
      </c>
      <c r="B84" s="44">
        <v>46</v>
      </c>
      <c r="C84" s="44" t="s">
        <v>168</v>
      </c>
    </row>
    <row r="85" spans="1:3" x14ac:dyDescent="0.2">
      <c r="A85" s="157" t="s">
        <v>261</v>
      </c>
      <c r="B85" s="44">
        <v>28</v>
      </c>
      <c r="C85" s="44" t="s">
        <v>170</v>
      </c>
    </row>
    <row r="86" spans="1:3" x14ac:dyDescent="0.2">
      <c r="A86" s="44" t="s">
        <v>262</v>
      </c>
      <c r="B86" s="44">
        <v>28</v>
      </c>
      <c r="C86" s="44" t="s">
        <v>183</v>
      </c>
    </row>
    <row r="87" spans="1:3" x14ac:dyDescent="0.2">
      <c r="A87" s="157" t="s">
        <v>263</v>
      </c>
      <c r="B87" s="44">
        <v>46</v>
      </c>
      <c r="C87" s="44" t="s">
        <v>173</v>
      </c>
    </row>
    <row r="88" spans="1:3" x14ac:dyDescent="0.2">
      <c r="A88" s="44" t="s">
        <v>264</v>
      </c>
      <c r="B88" s="44">
        <v>42</v>
      </c>
      <c r="C88" s="44" t="s">
        <v>168</v>
      </c>
    </row>
    <row r="89" spans="1:3" x14ac:dyDescent="0.2">
      <c r="A89" s="157" t="s">
        <v>265</v>
      </c>
      <c r="B89" s="44">
        <v>39</v>
      </c>
      <c r="C89" s="44" t="s">
        <v>173</v>
      </c>
    </row>
    <row r="90" spans="1:3" x14ac:dyDescent="0.2">
      <c r="A90" s="44" t="s">
        <v>266</v>
      </c>
      <c r="B90" s="44">
        <v>26</v>
      </c>
      <c r="C90" s="44" t="s">
        <v>168</v>
      </c>
    </row>
    <row r="91" spans="1:3" x14ac:dyDescent="0.2">
      <c r="A91" s="157" t="s">
        <v>267</v>
      </c>
      <c r="B91" s="44">
        <v>35</v>
      </c>
      <c r="C91" s="44" t="s">
        <v>173</v>
      </c>
    </row>
    <row r="92" spans="1:3" x14ac:dyDescent="0.2">
      <c r="A92" s="44" t="s">
        <v>268</v>
      </c>
      <c r="B92" s="44">
        <v>46</v>
      </c>
      <c r="C92" s="44" t="s">
        <v>183</v>
      </c>
    </row>
    <row r="93" spans="1:3" x14ac:dyDescent="0.2">
      <c r="A93" s="157" t="s">
        <v>269</v>
      </c>
      <c r="B93" s="44">
        <v>44</v>
      </c>
      <c r="C93" s="44" t="s">
        <v>183</v>
      </c>
    </row>
    <row r="94" spans="1:3" x14ac:dyDescent="0.2">
      <c r="A94" s="44" t="s">
        <v>270</v>
      </c>
      <c r="B94" s="44">
        <v>22</v>
      </c>
      <c r="C94" s="44" t="s">
        <v>173</v>
      </c>
    </row>
    <row r="95" spans="1:3" x14ac:dyDescent="0.2">
      <c r="A95" s="157" t="s">
        <v>271</v>
      </c>
      <c r="B95" s="44">
        <v>50</v>
      </c>
      <c r="C95" s="44" t="s">
        <v>170</v>
      </c>
    </row>
    <row r="96" spans="1:3" x14ac:dyDescent="0.2">
      <c r="A96" s="44" t="s">
        <v>272</v>
      </c>
      <c r="B96" s="44">
        <v>49</v>
      </c>
      <c r="C96" s="44" t="s">
        <v>170</v>
      </c>
    </row>
    <row r="97" spans="1:3" x14ac:dyDescent="0.2">
      <c r="A97" s="157" t="s">
        <v>273</v>
      </c>
      <c r="B97" s="44">
        <v>24</v>
      </c>
      <c r="C97" s="44" t="s">
        <v>183</v>
      </c>
    </row>
    <row r="98" spans="1:3" x14ac:dyDescent="0.2">
      <c r="A98" s="44" t="s">
        <v>274</v>
      </c>
      <c r="B98" s="44">
        <v>24</v>
      </c>
      <c r="C98" s="44" t="s">
        <v>183</v>
      </c>
    </row>
    <row r="99" spans="1:3" x14ac:dyDescent="0.2">
      <c r="A99" s="157" t="s">
        <v>275</v>
      </c>
      <c r="B99" s="44">
        <v>30</v>
      </c>
      <c r="C99" s="44" t="s">
        <v>168</v>
      </c>
    </row>
    <row r="100" spans="1:3" x14ac:dyDescent="0.2">
      <c r="A100" s="44" t="s">
        <v>276</v>
      </c>
      <c r="B100" s="44">
        <v>34</v>
      </c>
      <c r="C100" s="44" t="s">
        <v>170</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
  <sheetViews>
    <sheetView showGridLines="0" topLeftCell="A79" workbookViewId="0">
      <selection activeCell="I3" sqref="I3"/>
    </sheetView>
  </sheetViews>
  <sheetFormatPr defaultRowHeight="15" x14ac:dyDescent="0.2"/>
  <cols>
    <col min="1" max="1" width="9.140625" style="44"/>
    <col min="2" max="2" width="2.85546875" style="44" bestFit="1" customWidth="1"/>
    <col min="3" max="3" width="10.85546875" style="44" bestFit="1" customWidth="1"/>
    <col min="4" max="4" width="13.42578125" style="44" bestFit="1" customWidth="1"/>
    <col min="5" max="5" width="5.28515625" style="44" customWidth="1"/>
    <col min="6" max="16384" width="9.140625" style="44"/>
  </cols>
  <sheetData>
    <row r="1" spans="1:7" ht="23.25" x14ac:dyDescent="0.3">
      <c r="A1" s="44" t="s">
        <v>164</v>
      </c>
      <c r="B1" s="155" t="s">
        <v>165</v>
      </c>
      <c r="C1" s="44" t="s">
        <v>0</v>
      </c>
      <c r="D1" s="3" t="s">
        <v>0</v>
      </c>
      <c r="E1" t="s">
        <v>166</v>
      </c>
      <c r="G1" s="156" t="str">
        <f>IF(OR(E1="(All)",E1="(Multiple Items)"),"Employee Counts by Age","Employee Counts by Age -"&amp;E1)</f>
        <v>Employee Counts by Age</v>
      </c>
    </row>
    <row r="2" spans="1:7" x14ac:dyDescent="0.2">
      <c r="A2" s="44" t="s">
        <v>167</v>
      </c>
      <c r="B2" s="44">
        <v>41</v>
      </c>
      <c r="C2" s="44" t="s">
        <v>168</v>
      </c>
    </row>
    <row r="3" spans="1:7" ht="23.25" x14ac:dyDescent="0.3">
      <c r="A3" s="157" t="s">
        <v>169</v>
      </c>
      <c r="B3" s="44">
        <v>38</v>
      </c>
      <c r="C3" s="44" t="s">
        <v>170</v>
      </c>
      <c r="D3" s="3" t="s">
        <v>171</v>
      </c>
      <c r="E3"/>
    </row>
    <row r="4" spans="1:7" ht="23.25" x14ac:dyDescent="0.3">
      <c r="A4" s="44" t="s">
        <v>172</v>
      </c>
      <c r="B4" s="44">
        <v>37</v>
      </c>
      <c r="C4" s="44" t="s">
        <v>173</v>
      </c>
      <c r="D4" s="3" t="s">
        <v>165</v>
      </c>
      <c r="E4" t="s">
        <v>49</v>
      </c>
    </row>
    <row r="5" spans="1:7" ht="23.25" x14ac:dyDescent="0.3">
      <c r="A5" s="157" t="s">
        <v>174</v>
      </c>
      <c r="B5" s="44">
        <v>22</v>
      </c>
      <c r="C5" s="44" t="s">
        <v>173</v>
      </c>
      <c r="D5" t="s">
        <v>175</v>
      </c>
      <c r="E5" s="6">
        <v>19</v>
      </c>
    </row>
    <row r="6" spans="1:7" ht="23.25" x14ac:dyDescent="0.3">
      <c r="A6" s="44" t="s">
        <v>176</v>
      </c>
      <c r="B6" s="44">
        <v>41</v>
      </c>
      <c r="C6" s="44" t="s">
        <v>168</v>
      </c>
      <c r="D6" t="s">
        <v>177</v>
      </c>
      <c r="E6" s="6">
        <v>14</v>
      </c>
    </row>
    <row r="7" spans="1:7" ht="23.25" x14ac:dyDescent="0.3">
      <c r="A7" s="157" t="s">
        <v>178</v>
      </c>
      <c r="B7" s="44">
        <v>22</v>
      </c>
      <c r="C7" s="44" t="s">
        <v>173</v>
      </c>
      <c r="D7" t="s">
        <v>179</v>
      </c>
      <c r="E7" s="6">
        <v>19</v>
      </c>
    </row>
    <row r="8" spans="1:7" ht="23.25" x14ac:dyDescent="0.3">
      <c r="A8" s="44" t="s">
        <v>180</v>
      </c>
      <c r="B8" s="44">
        <v>34</v>
      </c>
      <c r="C8" s="44" t="s">
        <v>173</v>
      </c>
      <c r="D8" t="s">
        <v>181</v>
      </c>
      <c r="E8" s="6">
        <v>17</v>
      </c>
    </row>
    <row r="9" spans="1:7" ht="23.25" x14ac:dyDescent="0.3">
      <c r="A9" s="157" t="s">
        <v>182</v>
      </c>
      <c r="B9" s="44">
        <v>21</v>
      </c>
      <c r="C9" s="44" t="s">
        <v>183</v>
      </c>
      <c r="D9" t="s">
        <v>184</v>
      </c>
      <c r="E9" s="6">
        <v>13</v>
      </c>
    </row>
    <row r="10" spans="1:7" ht="23.25" x14ac:dyDescent="0.3">
      <c r="A10" s="44" t="s">
        <v>185</v>
      </c>
      <c r="B10" s="44">
        <v>38</v>
      </c>
      <c r="C10" s="44" t="s">
        <v>183</v>
      </c>
      <c r="D10" t="s">
        <v>186</v>
      </c>
      <c r="E10" s="6">
        <v>17</v>
      </c>
    </row>
    <row r="11" spans="1:7" ht="23.25" x14ac:dyDescent="0.3">
      <c r="A11" s="157" t="s">
        <v>187</v>
      </c>
      <c r="B11" s="44">
        <v>22</v>
      </c>
      <c r="C11" s="44" t="s">
        <v>170</v>
      </c>
      <c r="D11" t="s">
        <v>11</v>
      </c>
      <c r="E11" s="6">
        <v>99</v>
      </c>
    </row>
    <row r="12" spans="1:7" x14ac:dyDescent="0.2">
      <c r="A12" s="44" t="s">
        <v>188</v>
      </c>
      <c r="B12" s="44">
        <v>22</v>
      </c>
      <c r="C12" s="44" t="s">
        <v>170</v>
      </c>
    </row>
    <row r="13" spans="1:7" x14ac:dyDescent="0.2">
      <c r="A13" s="157" t="s">
        <v>189</v>
      </c>
      <c r="B13" s="44">
        <v>22</v>
      </c>
      <c r="C13" s="44" t="s">
        <v>170</v>
      </c>
    </row>
    <row r="14" spans="1:7" x14ac:dyDescent="0.2">
      <c r="A14" s="44" t="s">
        <v>190</v>
      </c>
      <c r="B14" s="44">
        <v>33</v>
      </c>
      <c r="C14" s="44" t="s">
        <v>183</v>
      </c>
    </row>
    <row r="15" spans="1:7" x14ac:dyDescent="0.2">
      <c r="A15" s="157" t="s">
        <v>191</v>
      </c>
      <c r="B15" s="44">
        <v>32</v>
      </c>
      <c r="C15" s="44" t="s">
        <v>170</v>
      </c>
    </row>
    <row r="16" spans="1:7" x14ac:dyDescent="0.2">
      <c r="A16" s="44" t="s">
        <v>192</v>
      </c>
      <c r="B16" s="44">
        <v>38</v>
      </c>
      <c r="C16" s="44" t="s">
        <v>183</v>
      </c>
    </row>
    <row r="17" spans="1:3" x14ac:dyDescent="0.2">
      <c r="A17" s="157" t="s">
        <v>193</v>
      </c>
      <c r="B17" s="44">
        <v>40</v>
      </c>
      <c r="C17" s="44" t="s">
        <v>183</v>
      </c>
    </row>
    <row r="18" spans="1:3" x14ac:dyDescent="0.2">
      <c r="A18" s="44" t="s">
        <v>194</v>
      </c>
      <c r="B18" s="44">
        <v>38</v>
      </c>
      <c r="C18" s="44" t="s">
        <v>183</v>
      </c>
    </row>
    <row r="19" spans="1:3" x14ac:dyDescent="0.2">
      <c r="A19" s="157" t="s">
        <v>195</v>
      </c>
      <c r="B19" s="44">
        <v>49</v>
      </c>
      <c r="C19" s="44" t="s">
        <v>168</v>
      </c>
    </row>
    <row r="20" spans="1:3" x14ac:dyDescent="0.2">
      <c r="A20" s="44" t="s">
        <v>196</v>
      </c>
      <c r="B20" s="44">
        <v>46</v>
      </c>
      <c r="C20" s="44" t="s">
        <v>170</v>
      </c>
    </row>
    <row r="21" spans="1:3" x14ac:dyDescent="0.2">
      <c r="A21" s="157" t="s">
        <v>197</v>
      </c>
      <c r="B21" s="44">
        <v>42</v>
      </c>
      <c r="C21" s="44" t="s">
        <v>173</v>
      </c>
    </row>
    <row r="22" spans="1:3" x14ac:dyDescent="0.2">
      <c r="A22" s="44" t="s">
        <v>198</v>
      </c>
      <c r="B22" s="44">
        <v>50</v>
      </c>
      <c r="C22" s="44" t="s">
        <v>168</v>
      </c>
    </row>
    <row r="23" spans="1:3" x14ac:dyDescent="0.2">
      <c r="A23" s="157" t="s">
        <v>199</v>
      </c>
      <c r="B23" s="44">
        <v>37</v>
      </c>
      <c r="C23" s="44" t="s">
        <v>168</v>
      </c>
    </row>
    <row r="24" spans="1:3" x14ac:dyDescent="0.2">
      <c r="A24" s="44" t="s">
        <v>200</v>
      </c>
      <c r="B24" s="44">
        <v>50</v>
      </c>
      <c r="C24" s="44" t="s">
        <v>173</v>
      </c>
    </row>
    <row r="25" spans="1:3" x14ac:dyDescent="0.2">
      <c r="A25" s="157" t="s">
        <v>201</v>
      </c>
      <c r="B25" s="44">
        <v>24</v>
      </c>
      <c r="C25" s="44" t="s">
        <v>168</v>
      </c>
    </row>
    <row r="26" spans="1:3" x14ac:dyDescent="0.2">
      <c r="A26" s="44" t="s">
        <v>202</v>
      </c>
      <c r="B26" s="44">
        <v>38</v>
      </c>
      <c r="C26" s="44" t="s">
        <v>173</v>
      </c>
    </row>
    <row r="27" spans="1:3" x14ac:dyDescent="0.2">
      <c r="A27" s="157" t="s">
        <v>203</v>
      </c>
      <c r="B27" s="44">
        <v>43</v>
      </c>
      <c r="C27" s="44" t="s">
        <v>183</v>
      </c>
    </row>
    <row r="28" spans="1:3" x14ac:dyDescent="0.2">
      <c r="A28" s="44" t="s">
        <v>204</v>
      </c>
      <c r="B28" s="44">
        <v>46</v>
      </c>
      <c r="C28" s="44" t="s">
        <v>170</v>
      </c>
    </row>
    <row r="29" spans="1:3" x14ac:dyDescent="0.2">
      <c r="A29" s="157" t="s">
        <v>205</v>
      </c>
      <c r="B29" s="44">
        <v>34</v>
      </c>
      <c r="C29" s="44" t="s">
        <v>168</v>
      </c>
    </row>
    <row r="30" spans="1:3" x14ac:dyDescent="0.2">
      <c r="A30" s="44" t="s">
        <v>206</v>
      </c>
      <c r="B30" s="44">
        <v>35</v>
      </c>
      <c r="C30" s="44" t="s">
        <v>168</v>
      </c>
    </row>
    <row r="31" spans="1:3" x14ac:dyDescent="0.2">
      <c r="A31" s="157" t="s">
        <v>207</v>
      </c>
      <c r="B31" s="44">
        <v>26</v>
      </c>
      <c r="C31" s="44" t="s">
        <v>173</v>
      </c>
    </row>
    <row r="32" spans="1:3" x14ac:dyDescent="0.2">
      <c r="A32" s="44" t="s">
        <v>208</v>
      </c>
      <c r="B32" s="44">
        <v>26</v>
      </c>
      <c r="C32" s="44" t="s">
        <v>170</v>
      </c>
    </row>
    <row r="33" spans="1:3" x14ac:dyDescent="0.2">
      <c r="A33" s="157" t="s">
        <v>209</v>
      </c>
      <c r="B33" s="44">
        <v>44</v>
      </c>
      <c r="C33" s="44" t="s">
        <v>173</v>
      </c>
    </row>
    <row r="34" spans="1:3" x14ac:dyDescent="0.2">
      <c r="A34" s="44" t="s">
        <v>210</v>
      </c>
      <c r="B34" s="44">
        <v>30</v>
      </c>
      <c r="C34" s="44" t="s">
        <v>168</v>
      </c>
    </row>
    <row r="35" spans="1:3" x14ac:dyDescent="0.2">
      <c r="A35" s="157" t="s">
        <v>211</v>
      </c>
      <c r="B35" s="44">
        <v>20</v>
      </c>
      <c r="C35" s="44" t="s">
        <v>168</v>
      </c>
    </row>
    <row r="36" spans="1:3" x14ac:dyDescent="0.2">
      <c r="A36" s="44" t="s">
        <v>212</v>
      </c>
      <c r="B36" s="44">
        <v>28</v>
      </c>
      <c r="C36" s="44" t="s">
        <v>183</v>
      </c>
    </row>
    <row r="37" spans="1:3" x14ac:dyDescent="0.2">
      <c r="A37" s="157" t="s">
        <v>213</v>
      </c>
      <c r="B37" s="44">
        <v>39</v>
      </c>
      <c r="C37" s="44" t="s">
        <v>173</v>
      </c>
    </row>
    <row r="38" spans="1:3" x14ac:dyDescent="0.2">
      <c r="A38" s="44" t="s">
        <v>214</v>
      </c>
      <c r="B38" s="44">
        <v>33</v>
      </c>
      <c r="C38" s="44" t="s">
        <v>168</v>
      </c>
    </row>
    <row r="39" spans="1:3" x14ac:dyDescent="0.2">
      <c r="A39" s="157" t="s">
        <v>215</v>
      </c>
      <c r="B39" s="44">
        <v>30</v>
      </c>
      <c r="C39" s="44" t="s">
        <v>173</v>
      </c>
    </row>
    <row r="40" spans="1:3" x14ac:dyDescent="0.2">
      <c r="A40" s="44" t="s">
        <v>216</v>
      </c>
      <c r="B40" s="44">
        <v>29</v>
      </c>
      <c r="C40" s="44" t="s">
        <v>183</v>
      </c>
    </row>
    <row r="41" spans="1:3" x14ac:dyDescent="0.2">
      <c r="A41" s="157" t="s">
        <v>217</v>
      </c>
      <c r="B41" s="44">
        <v>30</v>
      </c>
      <c r="C41" s="44" t="s">
        <v>170</v>
      </c>
    </row>
    <row r="42" spans="1:3" x14ac:dyDescent="0.2">
      <c r="A42" s="44" t="s">
        <v>218</v>
      </c>
      <c r="B42" s="44">
        <v>32</v>
      </c>
      <c r="C42" s="44" t="s">
        <v>170</v>
      </c>
    </row>
    <row r="43" spans="1:3" x14ac:dyDescent="0.2">
      <c r="A43" s="157" t="s">
        <v>219</v>
      </c>
      <c r="B43" s="44">
        <v>37</v>
      </c>
      <c r="C43" s="44" t="s">
        <v>168</v>
      </c>
    </row>
    <row r="44" spans="1:3" x14ac:dyDescent="0.2">
      <c r="A44" s="44" t="s">
        <v>220</v>
      </c>
      <c r="B44" s="44">
        <v>26</v>
      </c>
      <c r="C44" s="44" t="s">
        <v>170</v>
      </c>
    </row>
    <row r="45" spans="1:3" x14ac:dyDescent="0.2">
      <c r="A45" s="157" t="s">
        <v>221</v>
      </c>
      <c r="B45" s="44">
        <v>39</v>
      </c>
      <c r="C45" s="44" t="s">
        <v>170</v>
      </c>
    </row>
    <row r="46" spans="1:3" x14ac:dyDescent="0.2">
      <c r="A46" s="44" t="s">
        <v>222</v>
      </c>
      <c r="B46" s="44">
        <v>32</v>
      </c>
      <c r="C46" s="44" t="s">
        <v>173</v>
      </c>
    </row>
    <row r="47" spans="1:3" x14ac:dyDescent="0.2">
      <c r="A47" s="157" t="s">
        <v>223</v>
      </c>
      <c r="B47" s="44">
        <v>29</v>
      </c>
      <c r="C47" s="44" t="s">
        <v>173</v>
      </c>
    </row>
    <row r="48" spans="1:3" x14ac:dyDescent="0.2">
      <c r="A48" s="44" t="s">
        <v>224</v>
      </c>
      <c r="B48" s="44">
        <v>38</v>
      </c>
      <c r="C48" s="44" t="s">
        <v>170</v>
      </c>
    </row>
    <row r="49" spans="1:3" x14ac:dyDescent="0.2">
      <c r="A49" s="157" t="s">
        <v>225</v>
      </c>
      <c r="B49" s="44">
        <v>23</v>
      </c>
      <c r="C49" s="44" t="s">
        <v>170</v>
      </c>
    </row>
    <row r="50" spans="1:3" x14ac:dyDescent="0.2">
      <c r="A50" s="44" t="s">
        <v>226</v>
      </c>
      <c r="B50" s="44">
        <v>33</v>
      </c>
      <c r="C50" s="44" t="s">
        <v>183</v>
      </c>
    </row>
    <row r="51" spans="1:3" x14ac:dyDescent="0.2">
      <c r="A51" s="157" t="s">
        <v>227</v>
      </c>
      <c r="B51" s="44">
        <v>31</v>
      </c>
      <c r="C51" s="44" t="s">
        <v>173</v>
      </c>
    </row>
    <row r="52" spans="1:3" x14ac:dyDescent="0.2">
      <c r="A52" s="44" t="s">
        <v>228</v>
      </c>
      <c r="B52" s="44">
        <v>34</v>
      </c>
      <c r="C52" s="44" t="s">
        <v>183</v>
      </c>
    </row>
    <row r="53" spans="1:3" x14ac:dyDescent="0.2">
      <c r="A53" s="157" t="s">
        <v>229</v>
      </c>
      <c r="B53" s="44">
        <v>36</v>
      </c>
      <c r="C53" s="44" t="s">
        <v>183</v>
      </c>
    </row>
    <row r="54" spans="1:3" x14ac:dyDescent="0.2">
      <c r="A54" s="44" t="s">
        <v>230</v>
      </c>
      <c r="B54" s="44">
        <v>25</v>
      </c>
      <c r="C54" s="44" t="s">
        <v>183</v>
      </c>
    </row>
    <row r="55" spans="1:3" x14ac:dyDescent="0.2">
      <c r="A55" s="157" t="s">
        <v>231</v>
      </c>
      <c r="B55" s="44">
        <v>20</v>
      </c>
      <c r="C55" s="44" t="s">
        <v>183</v>
      </c>
    </row>
    <row r="56" spans="1:3" x14ac:dyDescent="0.2">
      <c r="A56" s="44" t="s">
        <v>232</v>
      </c>
      <c r="B56" s="44">
        <v>43</v>
      </c>
      <c r="C56" s="44" t="s">
        <v>173</v>
      </c>
    </row>
    <row r="57" spans="1:3" x14ac:dyDescent="0.2">
      <c r="A57" s="157" t="s">
        <v>233</v>
      </c>
      <c r="B57" s="44">
        <v>21</v>
      </c>
      <c r="C57" s="44" t="s">
        <v>183</v>
      </c>
    </row>
    <row r="58" spans="1:3" x14ac:dyDescent="0.2">
      <c r="A58" s="44" t="s">
        <v>234</v>
      </c>
      <c r="B58" s="44">
        <v>50</v>
      </c>
      <c r="C58" s="44" t="s">
        <v>173</v>
      </c>
    </row>
    <row r="59" spans="1:3" x14ac:dyDescent="0.2">
      <c r="A59" s="157" t="s">
        <v>235</v>
      </c>
      <c r="B59" s="44">
        <v>29</v>
      </c>
      <c r="C59" s="44" t="s">
        <v>168</v>
      </c>
    </row>
    <row r="60" spans="1:3" x14ac:dyDescent="0.2">
      <c r="A60" s="44" t="s">
        <v>236</v>
      </c>
      <c r="B60" s="44">
        <v>23</v>
      </c>
      <c r="C60" s="44" t="s">
        <v>183</v>
      </c>
    </row>
    <row r="61" spans="1:3" x14ac:dyDescent="0.2">
      <c r="A61" s="157" t="s">
        <v>237</v>
      </c>
      <c r="B61" s="44">
        <v>32</v>
      </c>
      <c r="C61" s="44" t="s">
        <v>173</v>
      </c>
    </row>
    <row r="62" spans="1:3" x14ac:dyDescent="0.2">
      <c r="A62" s="44" t="s">
        <v>238</v>
      </c>
      <c r="B62" s="44">
        <v>49</v>
      </c>
      <c r="C62" s="44" t="s">
        <v>168</v>
      </c>
    </row>
    <row r="63" spans="1:3" x14ac:dyDescent="0.2">
      <c r="A63" s="157" t="s">
        <v>239</v>
      </c>
      <c r="B63" s="44">
        <v>20</v>
      </c>
      <c r="C63" s="44" t="s">
        <v>170</v>
      </c>
    </row>
    <row r="64" spans="1:3" x14ac:dyDescent="0.2">
      <c r="A64" s="44" t="s">
        <v>240</v>
      </c>
      <c r="B64" s="44">
        <v>45</v>
      </c>
      <c r="C64" s="44" t="s">
        <v>183</v>
      </c>
    </row>
    <row r="65" spans="1:3" x14ac:dyDescent="0.2">
      <c r="A65" s="157" t="s">
        <v>241</v>
      </c>
      <c r="B65" s="44">
        <v>34</v>
      </c>
      <c r="C65" s="44" t="s">
        <v>170</v>
      </c>
    </row>
    <row r="66" spans="1:3" x14ac:dyDescent="0.2">
      <c r="A66" s="44" t="s">
        <v>242</v>
      </c>
      <c r="B66" s="44">
        <v>49</v>
      </c>
      <c r="C66" s="44" t="s">
        <v>183</v>
      </c>
    </row>
    <row r="67" spans="1:3" x14ac:dyDescent="0.2">
      <c r="A67" s="157" t="s">
        <v>243</v>
      </c>
      <c r="B67" s="44">
        <v>24</v>
      </c>
      <c r="C67" s="44" t="s">
        <v>168</v>
      </c>
    </row>
    <row r="68" spans="1:3" x14ac:dyDescent="0.2">
      <c r="A68" s="44" t="s">
        <v>244</v>
      </c>
      <c r="B68" s="44">
        <v>40</v>
      </c>
      <c r="C68" s="44" t="s">
        <v>168</v>
      </c>
    </row>
    <row r="69" spans="1:3" x14ac:dyDescent="0.2">
      <c r="A69" s="157" t="s">
        <v>245</v>
      </c>
      <c r="B69" s="44">
        <v>44</v>
      </c>
      <c r="C69" s="44" t="s">
        <v>173</v>
      </c>
    </row>
    <row r="70" spans="1:3" x14ac:dyDescent="0.2">
      <c r="A70" s="44" t="s">
        <v>246</v>
      </c>
      <c r="B70" s="44">
        <v>49</v>
      </c>
      <c r="C70" s="44" t="s">
        <v>170</v>
      </c>
    </row>
    <row r="71" spans="1:3" x14ac:dyDescent="0.2">
      <c r="A71" s="157" t="s">
        <v>247</v>
      </c>
      <c r="B71" s="44">
        <v>22</v>
      </c>
      <c r="C71" s="44" t="s">
        <v>168</v>
      </c>
    </row>
    <row r="72" spans="1:3" x14ac:dyDescent="0.2">
      <c r="A72" s="44" t="s">
        <v>248</v>
      </c>
      <c r="B72" s="44">
        <v>35</v>
      </c>
      <c r="C72" s="44" t="s">
        <v>168</v>
      </c>
    </row>
    <row r="73" spans="1:3" x14ac:dyDescent="0.2">
      <c r="A73" s="157" t="s">
        <v>249</v>
      </c>
      <c r="B73" s="44">
        <v>25</v>
      </c>
      <c r="C73" s="44" t="s">
        <v>183</v>
      </c>
    </row>
    <row r="74" spans="1:3" x14ac:dyDescent="0.2">
      <c r="A74" s="44" t="s">
        <v>250</v>
      </c>
      <c r="B74" s="44">
        <v>33</v>
      </c>
      <c r="C74" s="44" t="s">
        <v>170</v>
      </c>
    </row>
    <row r="75" spans="1:3" x14ac:dyDescent="0.2">
      <c r="A75" s="157" t="s">
        <v>251</v>
      </c>
      <c r="B75" s="44">
        <v>27</v>
      </c>
      <c r="C75" s="44" t="s">
        <v>168</v>
      </c>
    </row>
    <row r="76" spans="1:3" x14ac:dyDescent="0.2">
      <c r="A76" s="44" t="s">
        <v>252</v>
      </c>
      <c r="B76" s="44">
        <v>48</v>
      </c>
      <c r="C76" s="44" t="s">
        <v>183</v>
      </c>
    </row>
    <row r="77" spans="1:3" x14ac:dyDescent="0.2">
      <c r="A77" s="157" t="s">
        <v>253</v>
      </c>
      <c r="B77" s="44">
        <v>49</v>
      </c>
      <c r="C77" s="44" t="s">
        <v>183</v>
      </c>
    </row>
    <row r="78" spans="1:3" x14ac:dyDescent="0.2">
      <c r="A78" s="44" t="s">
        <v>254</v>
      </c>
      <c r="B78" s="44">
        <v>24</v>
      </c>
      <c r="C78" s="44" t="s">
        <v>183</v>
      </c>
    </row>
    <row r="79" spans="1:3" x14ac:dyDescent="0.2">
      <c r="A79" s="157" t="s">
        <v>255</v>
      </c>
      <c r="B79" s="44">
        <v>43</v>
      </c>
      <c r="C79" s="44" t="s">
        <v>173</v>
      </c>
    </row>
    <row r="80" spans="1:3" x14ac:dyDescent="0.2">
      <c r="A80" s="44" t="s">
        <v>256</v>
      </c>
      <c r="B80" s="44">
        <v>28</v>
      </c>
      <c r="C80" s="44" t="s">
        <v>173</v>
      </c>
    </row>
    <row r="81" spans="1:3" x14ac:dyDescent="0.2">
      <c r="A81" s="157" t="s">
        <v>257</v>
      </c>
      <c r="B81" s="44">
        <v>41</v>
      </c>
      <c r="C81" s="44" t="s">
        <v>183</v>
      </c>
    </row>
    <row r="82" spans="1:3" x14ac:dyDescent="0.2">
      <c r="A82" s="44" t="s">
        <v>258</v>
      </c>
      <c r="B82" s="44">
        <v>37</v>
      </c>
      <c r="C82" s="44" t="s">
        <v>168</v>
      </c>
    </row>
    <row r="83" spans="1:3" x14ac:dyDescent="0.2">
      <c r="A83" s="157" t="s">
        <v>259</v>
      </c>
      <c r="B83" s="44">
        <v>34</v>
      </c>
      <c r="C83" s="44" t="s">
        <v>170</v>
      </c>
    </row>
    <row r="84" spans="1:3" x14ac:dyDescent="0.2">
      <c r="A84" s="44" t="s">
        <v>260</v>
      </c>
      <c r="B84" s="44">
        <v>46</v>
      </c>
      <c r="C84" s="44" t="s">
        <v>168</v>
      </c>
    </row>
    <row r="85" spans="1:3" x14ac:dyDescent="0.2">
      <c r="A85" s="157" t="s">
        <v>261</v>
      </c>
      <c r="B85" s="44">
        <v>28</v>
      </c>
      <c r="C85" s="44" t="s">
        <v>170</v>
      </c>
    </row>
    <row r="86" spans="1:3" x14ac:dyDescent="0.2">
      <c r="A86" s="44" t="s">
        <v>262</v>
      </c>
      <c r="B86" s="44">
        <v>28</v>
      </c>
      <c r="C86" s="44" t="s">
        <v>183</v>
      </c>
    </row>
    <row r="87" spans="1:3" x14ac:dyDescent="0.2">
      <c r="A87" s="157" t="s">
        <v>263</v>
      </c>
      <c r="B87" s="44">
        <v>46</v>
      </c>
      <c r="C87" s="44" t="s">
        <v>173</v>
      </c>
    </row>
    <row r="88" spans="1:3" x14ac:dyDescent="0.2">
      <c r="A88" s="44" t="s">
        <v>264</v>
      </c>
      <c r="B88" s="44">
        <v>42</v>
      </c>
      <c r="C88" s="44" t="s">
        <v>168</v>
      </c>
    </row>
    <row r="89" spans="1:3" x14ac:dyDescent="0.2">
      <c r="A89" s="157" t="s">
        <v>265</v>
      </c>
      <c r="B89" s="44">
        <v>39</v>
      </c>
      <c r="C89" s="44" t="s">
        <v>173</v>
      </c>
    </row>
    <row r="90" spans="1:3" x14ac:dyDescent="0.2">
      <c r="A90" s="44" t="s">
        <v>266</v>
      </c>
      <c r="B90" s="44">
        <v>26</v>
      </c>
      <c r="C90" s="44" t="s">
        <v>168</v>
      </c>
    </row>
    <row r="91" spans="1:3" x14ac:dyDescent="0.2">
      <c r="A91" s="157" t="s">
        <v>267</v>
      </c>
      <c r="B91" s="44">
        <v>35</v>
      </c>
      <c r="C91" s="44" t="s">
        <v>173</v>
      </c>
    </row>
    <row r="92" spans="1:3" x14ac:dyDescent="0.2">
      <c r="A92" s="44" t="s">
        <v>268</v>
      </c>
      <c r="B92" s="44">
        <v>46</v>
      </c>
      <c r="C92" s="44" t="s">
        <v>183</v>
      </c>
    </row>
    <row r="93" spans="1:3" x14ac:dyDescent="0.2">
      <c r="A93" s="157" t="s">
        <v>269</v>
      </c>
      <c r="B93" s="44">
        <v>44</v>
      </c>
      <c r="C93" s="44" t="s">
        <v>183</v>
      </c>
    </row>
    <row r="94" spans="1:3" x14ac:dyDescent="0.2">
      <c r="A94" s="44" t="s">
        <v>270</v>
      </c>
      <c r="B94" s="44">
        <v>22</v>
      </c>
      <c r="C94" s="44" t="s">
        <v>173</v>
      </c>
    </row>
    <row r="95" spans="1:3" x14ac:dyDescent="0.2">
      <c r="A95" s="157" t="s">
        <v>271</v>
      </c>
      <c r="B95" s="44">
        <v>50</v>
      </c>
      <c r="C95" s="44" t="s">
        <v>170</v>
      </c>
    </row>
    <row r="96" spans="1:3" x14ac:dyDescent="0.2">
      <c r="A96" s="44" t="s">
        <v>272</v>
      </c>
      <c r="B96" s="44">
        <v>49</v>
      </c>
      <c r="C96" s="44" t="s">
        <v>170</v>
      </c>
    </row>
    <row r="97" spans="1:3" x14ac:dyDescent="0.2">
      <c r="A97" s="157" t="s">
        <v>273</v>
      </c>
      <c r="B97" s="44">
        <v>24</v>
      </c>
      <c r="C97" s="44" t="s">
        <v>183</v>
      </c>
    </row>
    <row r="98" spans="1:3" x14ac:dyDescent="0.2">
      <c r="A98" s="44" t="s">
        <v>274</v>
      </c>
      <c r="B98" s="44">
        <v>24</v>
      </c>
      <c r="C98" s="44" t="s">
        <v>183</v>
      </c>
    </row>
    <row r="99" spans="1:3" x14ac:dyDescent="0.2">
      <c r="A99" s="157" t="s">
        <v>275</v>
      </c>
      <c r="B99" s="44">
        <v>30</v>
      </c>
      <c r="C99" s="44" t="s">
        <v>168</v>
      </c>
    </row>
    <row r="100" spans="1:3" x14ac:dyDescent="0.2">
      <c r="A100" s="44" t="s">
        <v>276</v>
      </c>
      <c r="B100" s="44">
        <v>34</v>
      </c>
      <c r="C100" s="44" t="s">
        <v>170</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3"/>
  <sheetViews>
    <sheetView workbookViewId="0">
      <selection activeCell="G8" sqref="G8"/>
    </sheetView>
  </sheetViews>
  <sheetFormatPr defaultRowHeight="23.25" x14ac:dyDescent="0.3"/>
  <cols>
    <col min="1" max="1" width="6.78515625" style="44" bestFit="1" customWidth="1"/>
    <col min="2" max="2" width="11.85546875" style="44" customWidth="1"/>
    <col min="3" max="4" width="11.5703125" style="44" customWidth="1"/>
    <col min="5" max="6" width="12.35546875" style="44" customWidth="1"/>
    <col min="7" max="7" width="9.140625" style="44"/>
    <col min="8" max="8" width="9.140625" style="57"/>
    <col min="9" max="16384" width="9.140625" style="44"/>
  </cols>
  <sheetData>
    <row r="1" spans="1:6" ht="24" thickBot="1" x14ac:dyDescent="0.35">
      <c r="A1" s="56" t="s">
        <v>18</v>
      </c>
      <c r="B1" s="56" t="s">
        <v>68</v>
      </c>
      <c r="C1" s="56" t="s">
        <v>69</v>
      </c>
      <c r="D1" s="56" t="s">
        <v>70</v>
      </c>
      <c r="E1" s="56" t="s">
        <v>71</v>
      </c>
      <c r="F1" s="56" t="s">
        <v>72</v>
      </c>
    </row>
    <row r="2" spans="1:6" ht="24" thickTop="1" x14ac:dyDescent="0.3">
      <c r="A2" s="47">
        <v>43109</v>
      </c>
      <c r="B2" s="48">
        <v>35.06</v>
      </c>
      <c r="C2" s="48">
        <v>27.68</v>
      </c>
      <c r="D2" s="48">
        <v>27.95</v>
      </c>
      <c r="E2" s="48">
        <v>25.44</v>
      </c>
      <c r="F2" s="48">
        <v>20.64</v>
      </c>
    </row>
    <row r="3" spans="1:6" x14ac:dyDescent="0.3">
      <c r="A3" s="50">
        <v>43116</v>
      </c>
      <c r="B3" s="51">
        <v>35.06</v>
      </c>
      <c r="C3" s="51">
        <v>27.68</v>
      </c>
      <c r="D3" s="51">
        <v>27.95</v>
      </c>
      <c r="E3" s="51">
        <v>25.44</v>
      </c>
      <c r="F3" s="51">
        <v>20.64</v>
      </c>
    </row>
    <row r="4" spans="1:6" x14ac:dyDescent="0.3">
      <c r="A4" s="53">
        <v>43118</v>
      </c>
      <c r="B4" s="54">
        <v>35.56</v>
      </c>
      <c r="C4" s="54">
        <v>28.18</v>
      </c>
      <c r="D4" s="54">
        <v>28.45</v>
      </c>
      <c r="E4" s="54">
        <v>25.94</v>
      </c>
      <c r="F4" s="54">
        <v>20.94</v>
      </c>
    </row>
    <row r="5" spans="1:6" x14ac:dyDescent="0.3">
      <c r="A5" s="50">
        <v>43127</v>
      </c>
      <c r="B5" s="51">
        <v>35.56</v>
      </c>
      <c r="C5" s="51">
        <v>28.18</v>
      </c>
      <c r="D5" s="51">
        <v>28.45</v>
      </c>
      <c r="E5" s="51">
        <v>25.94</v>
      </c>
      <c r="F5" s="51">
        <v>20.94</v>
      </c>
    </row>
    <row r="6" spans="1:6" x14ac:dyDescent="0.3">
      <c r="A6" s="53">
        <v>43134</v>
      </c>
      <c r="B6" s="54">
        <v>35.56</v>
      </c>
      <c r="C6" s="54">
        <v>28.18</v>
      </c>
      <c r="D6" s="54">
        <v>28.45</v>
      </c>
      <c r="E6" s="54">
        <v>25.94</v>
      </c>
      <c r="F6" s="54">
        <v>20.94</v>
      </c>
    </row>
    <row r="7" spans="1:6" x14ac:dyDescent="0.3">
      <c r="A7" s="50">
        <v>43140</v>
      </c>
      <c r="B7" s="51">
        <v>35.159999999999997</v>
      </c>
      <c r="C7" s="51">
        <v>27.78</v>
      </c>
      <c r="D7" s="51">
        <v>28.05</v>
      </c>
      <c r="E7" s="51">
        <v>25.54</v>
      </c>
      <c r="F7" s="51">
        <v>20.74</v>
      </c>
    </row>
    <row r="8" spans="1:6" x14ac:dyDescent="0.3">
      <c r="A8" s="53">
        <v>43145</v>
      </c>
      <c r="B8" s="54">
        <v>34.659999999999997</v>
      </c>
      <c r="C8" s="54">
        <v>27.28</v>
      </c>
      <c r="D8" s="54">
        <v>27.55</v>
      </c>
      <c r="E8" s="54">
        <v>25.04</v>
      </c>
      <c r="F8" s="54">
        <v>20.440000000000001</v>
      </c>
    </row>
    <row r="9" spans="1:6" x14ac:dyDescent="0.3">
      <c r="A9" s="50">
        <v>43147</v>
      </c>
      <c r="B9" s="51">
        <v>34.659999999999997</v>
      </c>
      <c r="C9" s="51">
        <v>27.28</v>
      </c>
      <c r="D9" s="51">
        <v>27.55</v>
      </c>
      <c r="E9" s="51">
        <v>25.04</v>
      </c>
      <c r="F9" s="51">
        <v>20.440000000000001</v>
      </c>
    </row>
    <row r="10" spans="1:6" x14ac:dyDescent="0.3">
      <c r="A10" s="53">
        <v>43147</v>
      </c>
      <c r="B10" s="54">
        <v>34.159999999999997</v>
      </c>
      <c r="C10" s="54">
        <v>26.78</v>
      </c>
      <c r="D10" s="54">
        <v>27.05</v>
      </c>
      <c r="E10" s="54">
        <v>24.54</v>
      </c>
      <c r="F10" s="54">
        <v>20.14</v>
      </c>
    </row>
    <row r="11" spans="1:6" x14ac:dyDescent="0.3">
      <c r="A11" s="50">
        <v>43154</v>
      </c>
      <c r="B11" s="51">
        <v>34.659999999999997</v>
      </c>
      <c r="C11" s="51">
        <v>27.28</v>
      </c>
      <c r="D11" s="51">
        <v>27.55</v>
      </c>
      <c r="E11" s="51">
        <v>25.04</v>
      </c>
      <c r="F11" s="51">
        <v>20.440000000000001</v>
      </c>
    </row>
    <row r="12" spans="1:6" x14ac:dyDescent="0.3">
      <c r="A12" s="53">
        <v>43160</v>
      </c>
      <c r="B12" s="54">
        <v>34.96</v>
      </c>
      <c r="C12" s="54">
        <v>27.58</v>
      </c>
      <c r="D12" s="54">
        <v>27.85</v>
      </c>
      <c r="E12" s="54">
        <v>25.34</v>
      </c>
      <c r="F12" s="54">
        <v>20.440000000000001</v>
      </c>
    </row>
    <row r="13" spans="1:6" x14ac:dyDescent="0.3">
      <c r="A13" s="50">
        <v>43165</v>
      </c>
      <c r="B13" s="51">
        <v>34.46</v>
      </c>
      <c r="C13" s="51">
        <v>27.08</v>
      </c>
      <c r="D13" s="51">
        <v>27.35</v>
      </c>
      <c r="E13" s="51">
        <v>24.84</v>
      </c>
      <c r="F13" s="51">
        <v>20.14</v>
      </c>
    </row>
    <row r="14" spans="1:6" x14ac:dyDescent="0.3">
      <c r="A14" s="53">
        <v>43175</v>
      </c>
      <c r="B14" s="54">
        <v>34.46</v>
      </c>
      <c r="C14" s="54">
        <v>27.08</v>
      </c>
      <c r="D14" s="54">
        <v>27.35</v>
      </c>
      <c r="E14" s="54">
        <v>24.84</v>
      </c>
      <c r="F14" s="54">
        <v>20.14</v>
      </c>
    </row>
    <row r="15" spans="1:6" x14ac:dyDescent="0.3">
      <c r="A15" s="50">
        <v>43181</v>
      </c>
      <c r="B15" s="51">
        <v>34.86</v>
      </c>
      <c r="C15" s="51">
        <v>27.48</v>
      </c>
      <c r="D15" s="51">
        <v>27.75</v>
      </c>
      <c r="E15" s="51">
        <v>25.24</v>
      </c>
      <c r="F15" s="51">
        <v>20.34</v>
      </c>
    </row>
    <row r="16" spans="1:6" x14ac:dyDescent="0.3">
      <c r="A16" s="53">
        <v>43183</v>
      </c>
      <c r="B16" s="54">
        <v>35.159999999999997</v>
      </c>
      <c r="C16" s="54">
        <v>27.78</v>
      </c>
      <c r="D16" s="54">
        <v>28.05</v>
      </c>
      <c r="E16" s="54">
        <v>25.54</v>
      </c>
      <c r="F16" s="54">
        <v>20.34</v>
      </c>
    </row>
    <row r="17" spans="1:6" x14ac:dyDescent="0.3">
      <c r="A17" s="50">
        <v>43188</v>
      </c>
      <c r="B17" s="51">
        <v>35.46</v>
      </c>
      <c r="C17" s="51">
        <v>28.08</v>
      </c>
      <c r="D17" s="51">
        <v>28.35</v>
      </c>
      <c r="E17" s="51">
        <v>25.84</v>
      </c>
      <c r="F17" s="51">
        <v>20.34</v>
      </c>
    </row>
    <row r="18" spans="1:6" x14ac:dyDescent="0.3">
      <c r="A18" s="53">
        <v>43196</v>
      </c>
      <c r="B18" s="54">
        <v>35.06</v>
      </c>
      <c r="C18" s="54">
        <v>27.68</v>
      </c>
      <c r="D18" s="54">
        <v>27.95</v>
      </c>
      <c r="E18" s="54">
        <v>25.44</v>
      </c>
      <c r="F18" s="54">
        <v>20.14</v>
      </c>
    </row>
    <row r="19" spans="1:6" x14ac:dyDescent="0.3">
      <c r="A19" s="50">
        <v>43208</v>
      </c>
      <c r="B19" s="51">
        <v>35.56</v>
      </c>
      <c r="C19" s="51">
        <v>28.18</v>
      </c>
      <c r="D19" s="51">
        <v>28.45</v>
      </c>
      <c r="E19" s="51">
        <v>25.94</v>
      </c>
      <c r="F19" s="51">
        <v>20.440000000000001</v>
      </c>
    </row>
    <row r="20" spans="1:6" x14ac:dyDescent="0.3">
      <c r="A20" s="53">
        <v>43211</v>
      </c>
      <c r="B20" s="54">
        <v>35.26</v>
      </c>
      <c r="C20" s="54">
        <v>27.88</v>
      </c>
      <c r="D20" s="54">
        <v>28.15</v>
      </c>
      <c r="E20" s="54">
        <v>25.64</v>
      </c>
      <c r="F20" s="54">
        <v>20.440000000000001</v>
      </c>
    </row>
    <row r="21" spans="1:6" x14ac:dyDescent="0.3">
      <c r="A21" s="50">
        <v>43215</v>
      </c>
      <c r="B21" s="51">
        <v>35.659999999999997</v>
      </c>
      <c r="C21" s="51">
        <v>28.28</v>
      </c>
      <c r="D21" s="51">
        <v>28.55</v>
      </c>
      <c r="E21" s="51">
        <v>26.04</v>
      </c>
      <c r="F21" s="51">
        <v>20.64</v>
      </c>
    </row>
    <row r="22" spans="1:6" x14ac:dyDescent="0.3">
      <c r="A22" s="53">
        <v>43221</v>
      </c>
      <c r="B22" s="54">
        <v>36.06</v>
      </c>
      <c r="C22" s="54">
        <v>28.68</v>
      </c>
      <c r="D22" s="54">
        <v>28.95</v>
      </c>
      <c r="E22" s="54">
        <v>26.44</v>
      </c>
      <c r="F22" s="54">
        <v>20.84</v>
      </c>
    </row>
    <row r="23" spans="1:6" x14ac:dyDescent="0.3">
      <c r="A23" s="50">
        <v>43228</v>
      </c>
      <c r="B23" s="51">
        <v>35.659999999999997</v>
      </c>
      <c r="C23" s="51">
        <v>28.28</v>
      </c>
      <c r="D23" s="51">
        <v>28.55</v>
      </c>
      <c r="E23" s="51">
        <v>26.04</v>
      </c>
      <c r="F23" s="51">
        <v>20.64</v>
      </c>
    </row>
    <row r="24" spans="1:6" x14ac:dyDescent="0.3">
      <c r="A24" s="53">
        <v>43231</v>
      </c>
      <c r="B24" s="54">
        <v>36.26</v>
      </c>
      <c r="C24" s="54">
        <v>28.88</v>
      </c>
      <c r="D24" s="54">
        <v>29.15</v>
      </c>
      <c r="E24" s="54">
        <v>26.64</v>
      </c>
      <c r="F24" s="54">
        <v>21.04</v>
      </c>
    </row>
    <row r="25" spans="1:6" x14ac:dyDescent="0.3">
      <c r="A25" s="50">
        <v>43236</v>
      </c>
      <c r="B25" s="51">
        <v>36.26</v>
      </c>
      <c r="C25" s="51">
        <v>28.88</v>
      </c>
      <c r="D25" s="51">
        <v>29.15</v>
      </c>
      <c r="E25" s="51">
        <v>26.64</v>
      </c>
      <c r="F25" s="51">
        <v>21.04</v>
      </c>
    </row>
    <row r="26" spans="1:6" x14ac:dyDescent="0.3">
      <c r="A26" s="53">
        <v>43237</v>
      </c>
      <c r="B26" s="54">
        <v>36.76</v>
      </c>
      <c r="C26" s="54">
        <v>29.38</v>
      </c>
      <c r="D26" s="54">
        <v>29.65</v>
      </c>
      <c r="E26" s="54">
        <v>27.14</v>
      </c>
      <c r="F26" s="54">
        <v>21.34</v>
      </c>
    </row>
    <row r="27" spans="1:6" x14ac:dyDescent="0.3">
      <c r="A27" s="50">
        <v>43239</v>
      </c>
      <c r="B27" s="51">
        <v>37.36</v>
      </c>
      <c r="C27" s="51">
        <v>29.98</v>
      </c>
      <c r="D27" s="51">
        <v>30.25</v>
      </c>
      <c r="E27" s="51">
        <v>27.74</v>
      </c>
      <c r="F27" s="51">
        <v>21.74</v>
      </c>
    </row>
    <row r="28" spans="1:6" x14ac:dyDescent="0.3">
      <c r="A28" s="53">
        <v>43246</v>
      </c>
      <c r="B28" s="54">
        <v>36.86</v>
      </c>
      <c r="C28" s="54">
        <v>29.48</v>
      </c>
      <c r="D28" s="54">
        <v>29.75</v>
      </c>
      <c r="E28" s="54">
        <v>27.24</v>
      </c>
      <c r="F28" s="54">
        <v>21.44</v>
      </c>
    </row>
    <row r="29" spans="1:6" x14ac:dyDescent="0.3">
      <c r="A29" s="50">
        <v>43249</v>
      </c>
      <c r="B29" s="51">
        <v>36.36</v>
      </c>
      <c r="C29" s="51">
        <v>28.98</v>
      </c>
      <c r="D29" s="51">
        <v>29.25</v>
      </c>
      <c r="E29" s="51">
        <v>26.74</v>
      </c>
      <c r="F29" s="51">
        <v>21.14</v>
      </c>
    </row>
    <row r="30" spans="1:6" x14ac:dyDescent="0.3">
      <c r="A30" s="53">
        <v>43267</v>
      </c>
      <c r="B30" s="54">
        <v>36.36</v>
      </c>
      <c r="C30" s="54">
        <v>28.98</v>
      </c>
      <c r="D30" s="54">
        <v>29.25</v>
      </c>
      <c r="E30" s="54">
        <v>26.74</v>
      </c>
      <c r="F30" s="54">
        <v>21.14</v>
      </c>
    </row>
    <row r="31" spans="1:6" x14ac:dyDescent="0.3">
      <c r="A31" s="50">
        <v>43288</v>
      </c>
      <c r="B31" s="51">
        <v>36.76</v>
      </c>
      <c r="C31" s="51">
        <v>29.38</v>
      </c>
      <c r="D31" s="51">
        <v>29.65</v>
      </c>
      <c r="E31" s="51">
        <v>26.74</v>
      </c>
      <c r="F31" s="51">
        <v>21.14</v>
      </c>
    </row>
    <row r="32" spans="1:6" x14ac:dyDescent="0.3">
      <c r="A32" s="53">
        <v>43291</v>
      </c>
      <c r="B32" s="54">
        <v>36.76</v>
      </c>
      <c r="C32" s="54">
        <v>29.38</v>
      </c>
      <c r="D32" s="54">
        <v>29.65</v>
      </c>
      <c r="E32" s="54">
        <v>26.74</v>
      </c>
      <c r="F32" s="54">
        <v>21.14</v>
      </c>
    </row>
    <row r="33" spans="1:6" x14ac:dyDescent="0.3">
      <c r="A33" s="50">
        <v>43297</v>
      </c>
      <c r="B33" s="51">
        <v>36.76</v>
      </c>
      <c r="C33" s="51">
        <v>29.38</v>
      </c>
      <c r="D33" s="51">
        <v>29.65</v>
      </c>
      <c r="E33" s="51">
        <v>26.74</v>
      </c>
      <c r="F33" s="51">
        <v>21.14</v>
      </c>
    </row>
    <row r="34" spans="1:6" x14ac:dyDescent="0.3">
      <c r="A34" s="53">
        <v>43298</v>
      </c>
      <c r="B34" s="54">
        <v>36.26</v>
      </c>
      <c r="C34" s="54">
        <v>28.88</v>
      </c>
      <c r="D34" s="54">
        <v>29.15</v>
      </c>
      <c r="E34" s="54">
        <v>26.24</v>
      </c>
      <c r="F34" s="54">
        <v>20.84</v>
      </c>
    </row>
    <row r="35" spans="1:6" x14ac:dyDescent="0.3">
      <c r="A35" s="50">
        <v>43305</v>
      </c>
      <c r="B35" s="51">
        <v>36.659999999999997</v>
      </c>
      <c r="C35" s="51">
        <v>29.28</v>
      </c>
      <c r="D35" s="51">
        <v>29.55</v>
      </c>
      <c r="E35" s="51">
        <v>26.64</v>
      </c>
      <c r="F35" s="51">
        <v>21.04</v>
      </c>
    </row>
    <row r="36" spans="1:6" x14ac:dyDescent="0.3">
      <c r="A36" s="53">
        <v>43308</v>
      </c>
      <c r="B36" s="54">
        <v>37.159999999999997</v>
      </c>
      <c r="C36" s="54">
        <v>29.78</v>
      </c>
      <c r="D36" s="54">
        <v>30.05</v>
      </c>
      <c r="E36" s="54">
        <v>27.14</v>
      </c>
      <c r="F36" s="54">
        <v>21.34</v>
      </c>
    </row>
    <row r="37" spans="1:6" x14ac:dyDescent="0.3">
      <c r="A37" s="50">
        <v>43315</v>
      </c>
      <c r="B37" s="51">
        <v>36.76</v>
      </c>
      <c r="C37" s="51">
        <v>29.38</v>
      </c>
      <c r="D37" s="51">
        <v>29.65</v>
      </c>
      <c r="E37" s="51">
        <v>26.74</v>
      </c>
      <c r="F37" s="51">
        <v>21.14</v>
      </c>
    </row>
    <row r="38" spans="1:6" x14ac:dyDescent="0.3">
      <c r="A38" s="53">
        <v>43321</v>
      </c>
      <c r="B38" s="54">
        <v>37.159999999999997</v>
      </c>
      <c r="C38" s="54">
        <v>29.78</v>
      </c>
      <c r="D38" s="54">
        <v>30.05</v>
      </c>
      <c r="E38" s="54">
        <v>27.14</v>
      </c>
      <c r="F38" s="54">
        <v>21.34</v>
      </c>
    </row>
    <row r="39" spans="1:6" x14ac:dyDescent="0.3">
      <c r="A39" s="50">
        <v>43327</v>
      </c>
      <c r="B39" s="51">
        <v>36.86</v>
      </c>
      <c r="C39" s="51">
        <v>29.48</v>
      </c>
      <c r="D39" s="51">
        <v>29.75</v>
      </c>
      <c r="E39" s="51">
        <v>26.84</v>
      </c>
      <c r="F39" s="51">
        <v>21.19</v>
      </c>
    </row>
    <row r="40" spans="1:6" x14ac:dyDescent="0.3">
      <c r="A40" s="53">
        <v>43328</v>
      </c>
      <c r="B40" s="54">
        <v>36.86</v>
      </c>
      <c r="C40" s="54">
        <v>29.48</v>
      </c>
      <c r="D40" s="54">
        <v>29.75</v>
      </c>
      <c r="E40" s="54">
        <v>26.84</v>
      </c>
      <c r="F40" s="54">
        <v>21.19</v>
      </c>
    </row>
    <row r="41" spans="1:6" x14ac:dyDescent="0.3">
      <c r="A41" s="50">
        <v>43329</v>
      </c>
      <c r="B41" s="51">
        <v>36.56</v>
      </c>
      <c r="C41" s="51">
        <v>29.18</v>
      </c>
      <c r="D41" s="51">
        <v>29.45</v>
      </c>
      <c r="E41" s="51">
        <v>26.54</v>
      </c>
      <c r="F41" s="51">
        <v>21.04</v>
      </c>
    </row>
    <row r="42" spans="1:6" x14ac:dyDescent="0.3">
      <c r="A42" s="53">
        <v>43330</v>
      </c>
      <c r="B42" s="54">
        <v>36.86</v>
      </c>
      <c r="C42" s="54">
        <v>29.48</v>
      </c>
      <c r="D42" s="54">
        <v>29.75</v>
      </c>
      <c r="E42" s="54">
        <v>26.84</v>
      </c>
      <c r="F42" s="54">
        <v>21.19</v>
      </c>
    </row>
    <row r="43" spans="1:6" x14ac:dyDescent="0.3">
      <c r="A43" s="50">
        <v>43333</v>
      </c>
      <c r="B43" s="51">
        <v>36.86</v>
      </c>
      <c r="C43" s="51">
        <v>29.48</v>
      </c>
      <c r="D43" s="51">
        <v>29.75</v>
      </c>
      <c r="E43" s="51">
        <v>26.74</v>
      </c>
      <c r="F43" s="51">
        <v>21.19</v>
      </c>
    </row>
    <row r="44" spans="1:6" x14ac:dyDescent="0.3">
      <c r="A44" s="53">
        <v>43334</v>
      </c>
      <c r="B44" s="54">
        <v>36.86</v>
      </c>
      <c r="C44" s="54">
        <v>29.48</v>
      </c>
      <c r="D44" s="54">
        <v>29.75</v>
      </c>
      <c r="E44" s="54">
        <v>26.74</v>
      </c>
      <c r="F44" s="54">
        <v>21.19</v>
      </c>
    </row>
    <row r="45" spans="1:6" x14ac:dyDescent="0.3">
      <c r="A45" s="50">
        <v>43337</v>
      </c>
      <c r="B45" s="51">
        <v>37.26</v>
      </c>
      <c r="C45" s="51">
        <v>29.88</v>
      </c>
      <c r="D45" s="51">
        <v>30.15</v>
      </c>
      <c r="E45" s="51">
        <v>27.14</v>
      </c>
      <c r="F45" s="51">
        <v>21.39</v>
      </c>
    </row>
    <row r="46" spans="1:6" x14ac:dyDescent="0.3">
      <c r="A46" s="53">
        <v>43340</v>
      </c>
      <c r="B46" s="54">
        <v>37.26</v>
      </c>
      <c r="C46" s="54">
        <v>29.88</v>
      </c>
      <c r="D46" s="54">
        <v>30.15</v>
      </c>
      <c r="E46" s="54">
        <v>27.14</v>
      </c>
      <c r="F46" s="54">
        <v>21.39</v>
      </c>
    </row>
    <row r="47" spans="1:6" x14ac:dyDescent="0.3">
      <c r="A47" s="50">
        <v>43344</v>
      </c>
      <c r="B47" s="51">
        <v>37.659999999999997</v>
      </c>
      <c r="C47" s="51">
        <v>30.28</v>
      </c>
      <c r="D47" s="51">
        <v>30.55</v>
      </c>
      <c r="E47" s="51">
        <v>27.54</v>
      </c>
      <c r="F47" s="51">
        <v>21.59</v>
      </c>
    </row>
    <row r="48" spans="1:6" x14ac:dyDescent="0.3">
      <c r="A48" s="53">
        <v>43347</v>
      </c>
      <c r="B48" s="54">
        <v>37.659999999999997</v>
      </c>
      <c r="C48" s="54">
        <v>30.28</v>
      </c>
      <c r="D48" s="54">
        <v>30.55</v>
      </c>
      <c r="E48" s="54">
        <v>27.54</v>
      </c>
      <c r="F48" s="54">
        <v>21.59</v>
      </c>
    </row>
    <row r="49" spans="1:6" x14ac:dyDescent="0.3">
      <c r="A49" s="50">
        <v>43356</v>
      </c>
      <c r="B49" s="51">
        <v>38.06</v>
      </c>
      <c r="C49" s="51">
        <v>30.68</v>
      </c>
      <c r="D49" s="51">
        <v>30.95</v>
      </c>
      <c r="E49" s="51">
        <v>27.94</v>
      </c>
      <c r="F49" s="51">
        <v>21.79</v>
      </c>
    </row>
    <row r="50" spans="1:6" x14ac:dyDescent="0.3">
      <c r="A50" s="53">
        <v>43359</v>
      </c>
      <c r="B50" s="54">
        <v>38.06</v>
      </c>
      <c r="C50" s="54">
        <v>30.68</v>
      </c>
      <c r="D50" s="54">
        <v>30.95</v>
      </c>
      <c r="E50" s="54">
        <v>27.94</v>
      </c>
      <c r="F50" s="54">
        <v>21.79</v>
      </c>
    </row>
    <row r="51" spans="1:6" x14ac:dyDescent="0.3">
      <c r="A51" s="50">
        <v>43363</v>
      </c>
      <c r="B51" s="51">
        <v>37.76</v>
      </c>
      <c r="C51" s="51">
        <v>30.38</v>
      </c>
      <c r="D51" s="51">
        <v>30.65</v>
      </c>
      <c r="E51" s="51">
        <v>27.64</v>
      </c>
      <c r="F51" s="51">
        <v>21.64</v>
      </c>
    </row>
    <row r="52" spans="1:6" x14ac:dyDescent="0.3">
      <c r="A52" s="53">
        <v>43369</v>
      </c>
      <c r="B52" s="54">
        <v>38.26</v>
      </c>
      <c r="C52" s="54">
        <v>30.88</v>
      </c>
      <c r="D52" s="54">
        <v>31.15</v>
      </c>
      <c r="E52" s="54">
        <v>28.14</v>
      </c>
      <c r="F52" s="54">
        <v>21.94</v>
      </c>
    </row>
    <row r="53" spans="1:6" x14ac:dyDescent="0.3">
      <c r="A53" s="50">
        <v>43375</v>
      </c>
      <c r="B53" s="51">
        <v>38.659999999999997</v>
      </c>
      <c r="C53" s="51">
        <v>31.28</v>
      </c>
      <c r="D53" s="51">
        <v>31.55</v>
      </c>
      <c r="E53" s="51">
        <v>28.54</v>
      </c>
      <c r="F53" s="51">
        <v>22.14</v>
      </c>
    </row>
    <row r="54" spans="1:6" x14ac:dyDescent="0.3">
      <c r="A54" s="53">
        <v>43378</v>
      </c>
      <c r="B54" s="54">
        <v>39.06</v>
      </c>
      <c r="C54" s="54">
        <v>31.68</v>
      </c>
      <c r="D54" s="54">
        <v>31.95</v>
      </c>
      <c r="E54" s="54">
        <v>28.94</v>
      </c>
      <c r="F54" s="54">
        <v>22.34</v>
      </c>
    </row>
    <row r="55" spans="1:6" x14ac:dyDescent="0.3">
      <c r="A55" s="50">
        <v>43383</v>
      </c>
      <c r="B55" s="51">
        <v>38.56</v>
      </c>
      <c r="C55" s="51">
        <v>31.18</v>
      </c>
      <c r="D55" s="51">
        <v>31.45</v>
      </c>
      <c r="E55" s="51">
        <v>28.44</v>
      </c>
      <c r="F55" s="51">
        <v>22.04</v>
      </c>
    </row>
    <row r="56" spans="1:6" x14ac:dyDescent="0.3">
      <c r="A56" s="53">
        <v>43386</v>
      </c>
      <c r="B56" s="54">
        <v>38.06</v>
      </c>
      <c r="C56" s="54">
        <v>30.68</v>
      </c>
      <c r="D56" s="54">
        <v>30.95</v>
      </c>
      <c r="E56" s="54">
        <v>27.94</v>
      </c>
      <c r="F56" s="54">
        <v>21.74</v>
      </c>
    </row>
    <row r="57" spans="1:6" x14ac:dyDescent="0.3">
      <c r="A57" s="50">
        <v>43389</v>
      </c>
      <c r="B57" s="51">
        <v>38.06</v>
      </c>
      <c r="C57" s="51">
        <v>30.68</v>
      </c>
      <c r="D57" s="51">
        <v>30.95</v>
      </c>
      <c r="E57" s="51">
        <v>27.94</v>
      </c>
      <c r="F57" s="51">
        <v>21.74</v>
      </c>
    </row>
    <row r="58" spans="1:6" x14ac:dyDescent="0.3">
      <c r="A58" s="53">
        <v>43389</v>
      </c>
      <c r="B58" s="54">
        <v>38.06</v>
      </c>
      <c r="C58" s="54">
        <v>30.68</v>
      </c>
      <c r="D58" s="54">
        <v>30.95</v>
      </c>
      <c r="E58" s="54">
        <v>27.94</v>
      </c>
      <c r="F58" s="54">
        <v>21.74</v>
      </c>
    </row>
    <row r="59" spans="1:6" x14ac:dyDescent="0.3">
      <c r="A59" s="50">
        <v>43391</v>
      </c>
      <c r="B59" s="51">
        <v>37.56</v>
      </c>
      <c r="C59" s="51">
        <v>30.18</v>
      </c>
      <c r="D59" s="51">
        <v>30.45</v>
      </c>
      <c r="E59" s="51">
        <v>27.44</v>
      </c>
      <c r="F59" s="51">
        <v>21.44</v>
      </c>
    </row>
    <row r="60" spans="1:6" x14ac:dyDescent="0.3">
      <c r="A60" s="53">
        <v>43393</v>
      </c>
      <c r="B60" s="54">
        <v>37.26</v>
      </c>
      <c r="C60" s="54">
        <v>29.88</v>
      </c>
      <c r="D60" s="54">
        <v>30.15</v>
      </c>
      <c r="E60" s="54">
        <v>27.14</v>
      </c>
      <c r="F60" s="54">
        <v>21.29</v>
      </c>
    </row>
    <row r="61" spans="1:6" x14ac:dyDescent="0.3">
      <c r="A61" s="50">
        <v>43398</v>
      </c>
      <c r="B61" s="51">
        <v>36.96</v>
      </c>
      <c r="C61" s="51">
        <v>29.58</v>
      </c>
      <c r="D61" s="51">
        <v>29.85</v>
      </c>
      <c r="E61" s="51">
        <v>26.84</v>
      </c>
      <c r="F61" s="51">
        <v>21.14</v>
      </c>
    </row>
    <row r="62" spans="1:6" x14ac:dyDescent="0.3">
      <c r="A62" s="53">
        <v>43411</v>
      </c>
      <c r="B62" s="54">
        <v>36.56</v>
      </c>
      <c r="C62" s="54">
        <v>29.18</v>
      </c>
      <c r="D62" s="54">
        <v>29.45</v>
      </c>
      <c r="E62" s="54">
        <v>26.44</v>
      </c>
      <c r="F62" s="54">
        <v>20.94</v>
      </c>
    </row>
    <row r="63" spans="1:6" x14ac:dyDescent="0.3">
      <c r="A63" s="50">
        <v>43414</v>
      </c>
      <c r="B63" s="51">
        <v>36.26</v>
      </c>
      <c r="C63" s="51">
        <v>28.88</v>
      </c>
      <c r="D63" s="51">
        <v>29.15</v>
      </c>
      <c r="E63" s="51">
        <v>26.14</v>
      </c>
      <c r="F63" s="51">
        <v>20.79</v>
      </c>
    </row>
    <row r="64" spans="1:6" x14ac:dyDescent="0.3">
      <c r="A64" s="53">
        <v>43419</v>
      </c>
      <c r="B64" s="54">
        <v>35.96</v>
      </c>
      <c r="C64" s="54">
        <v>28.58</v>
      </c>
      <c r="D64" s="54">
        <v>28.85</v>
      </c>
      <c r="E64" s="54">
        <v>25.84</v>
      </c>
      <c r="F64" s="54">
        <v>20.64</v>
      </c>
    </row>
    <row r="65" spans="1:6" x14ac:dyDescent="0.3">
      <c r="A65" s="50">
        <v>43420</v>
      </c>
      <c r="B65" s="51">
        <v>35.96</v>
      </c>
      <c r="C65" s="51">
        <v>28.58</v>
      </c>
      <c r="D65" s="51">
        <v>28.85</v>
      </c>
      <c r="E65" s="51">
        <v>25.84</v>
      </c>
      <c r="F65" s="51">
        <v>20.64</v>
      </c>
    </row>
    <row r="66" spans="1:6" x14ac:dyDescent="0.3">
      <c r="A66" s="53">
        <v>43420</v>
      </c>
      <c r="B66" s="54">
        <v>35.96</v>
      </c>
      <c r="C66" s="54">
        <v>28.58</v>
      </c>
      <c r="D66" s="54">
        <v>28.85</v>
      </c>
      <c r="E66" s="54">
        <v>25.84</v>
      </c>
      <c r="F66" s="54">
        <v>20.64</v>
      </c>
    </row>
    <row r="67" spans="1:6" x14ac:dyDescent="0.3">
      <c r="A67" s="50">
        <v>43420</v>
      </c>
      <c r="B67" s="51">
        <v>35.96</v>
      </c>
      <c r="C67" s="51">
        <v>28.58</v>
      </c>
      <c r="D67" s="51">
        <v>28.85</v>
      </c>
      <c r="E67" s="51">
        <v>25.84</v>
      </c>
      <c r="F67" s="51">
        <v>20.64</v>
      </c>
    </row>
    <row r="68" spans="1:6" x14ac:dyDescent="0.3">
      <c r="A68" s="53">
        <v>43426</v>
      </c>
      <c r="B68" s="54">
        <v>35.96</v>
      </c>
      <c r="C68" s="54">
        <v>28.28</v>
      </c>
      <c r="D68" s="54">
        <v>28.55</v>
      </c>
      <c r="E68" s="54">
        <v>25.54</v>
      </c>
      <c r="F68" s="54">
        <v>20.49</v>
      </c>
    </row>
    <row r="69" spans="1:6" x14ac:dyDescent="0.3">
      <c r="A69" s="50">
        <v>43428</v>
      </c>
      <c r="B69" s="51">
        <v>35.96</v>
      </c>
      <c r="C69" s="51">
        <v>28.28</v>
      </c>
      <c r="D69" s="51">
        <v>28.55</v>
      </c>
      <c r="E69" s="51">
        <v>25.54</v>
      </c>
      <c r="F69" s="51">
        <v>20.49</v>
      </c>
    </row>
    <row r="70" spans="1:6" x14ac:dyDescent="0.3">
      <c r="A70" s="53">
        <v>43431</v>
      </c>
      <c r="B70" s="54">
        <v>35.46</v>
      </c>
      <c r="C70" s="54">
        <v>27.78</v>
      </c>
      <c r="D70" s="54">
        <v>28.05</v>
      </c>
      <c r="E70" s="54">
        <v>25.04</v>
      </c>
      <c r="F70" s="54">
        <v>20.190000000000001</v>
      </c>
    </row>
    <row r="71" spans="1:6" x14ac:dyDescent="0.3">
      <c r="A71" s="50">
        <v>43433</v>
      </c>
      <c r="B71" s="51">
        <v>35.46</v>
      </c>
      <c r="C71" s="51">
        <v>27.78</v>
      </c>
      <c r="D71" s="51">
        <v>28.05</v>
      </c>
      <c r="E71" s="51">
        <v>25.04</v>
      </c>
      <c r="F71" s="51">
        <v>20.190000000000001</v>
      </c>
    </row>
    <row r="72" spans="1:6" x14ac:dyDescent="0.3">
      <c r="A72" s="53">
        <v>43434</v>
      </c>
      <c r="B72" s="54">
        <v>35.06</v>
      </c>
      <c r="C72" s="54">
        <v>27.38</v>
      </c>
      <c r="D72" s="54">
        <v>27.65</v>
      </c>
      <c r="E72" s="54">
        <v>24.64</v>
      </c>
      <c r="F72" s="54">
        <v>20.190000000000001</v>
      </c>
    </row>
    <row r="73" spans="1:6" x14ac:dyDescent="0.3">
      <c r="A73" s="50">
        <v>43438</v>
      </c>
      <c r="B73" s="51">
        <v>35.36</v>
      </c>
      <c r="C73" s="51">
        <v>27.68</v>
      </c>
      <c r="D73" s="51">
        <v>27.95</v>
      </c>
      <c r="E73" s="51">
        <v>24.94</v>
      </c>
      <c r="F73" s="51">
        <v>20.34</v>
      </c>
    </row>
    <row r="74" spans="1:6" x14ac:dyDescent="0.3">
      <c r="A74" s="53">
        <v>43441</v>
      </c>
      <c r="B74" s="54">
        <v>34.86</v>
      </c>
      <c r="C74" s="54">
        <v>27.18</v>
      </c>
      <c r="D74" s="54">
        <v>27.45</v>
      </c>
      <c r="E74" s="54">
        <v>24.44</v>
      </c>
      <c r="F74" s="54">
        <v>20.09</v>
      </c>
    </row>
    <row r="75" spans="1:6" x14ac:dyDescent="0.3">
      <c r="A75" s="50">
        <v>43447</v>
      </c>
      <c r="B75" s="51">
        <v>34.86</v>
      </c>
      <c r="C75" s="51">
        <v>27.18</v>
      </c>
      <c r="D75" s="51">
        <v>27.45</v>
      </c>
      <c r="E75" s="51">
        <v>24.44</v>
      </c>
      <c r="F75" s="51">
        <v>20.09</v>
      </c>
    </row>
    <row r="76" spans="1:6" x14ac:dyDescent="0.3">
      <c r="A76" s="53">
        <v>43450</v>
      </c>
      <c r="B76" s="54">
        <v>34.86</v>
      </c>
      <c r="C76" s="54">
        <v>27.18</v>
      </c>
      <c r="D76" s="54">
        <v>27.45</v>
      </c>
      <c r="E76" s="54">
        <v>24.44</v>
      </c>
      <c r="F76" s="54">
        <v>20.09</v>
      </c>
    </row>
    <row r="77" spans="1:6" x14ac:dyDescent="0.3">
      <c r="A77" s="50">
        <v>43454</v>
      </c>
      <c r="B77" s="51">
        <v>34.56</v>
      </c>
      <c r="C77" s="51">
        <v>26.88</v>
      </c>
      <c r="D77" s="51">
        <v>27.15</v>
      </c>
      <c r="E77" s="51">
        <v>24.14</v>
      </c>
      <c r="F77" s="51">
        <v>19.940000000000001</v>
      </c>
    </row>
    <row r="78" spans="1:6" x14ac:dyDescent="0.3">
      <c r="A78" s="53">
        <v>43459</v>
      </c>
      <c r="B78" s="54">
        <v>33.56</v>
      </c>
      <c r="C78" s="54">
        <v>25.88</v>
      </c>
      <c r="D78" s="54">
        <v>26.15</v>
      </c>
      <c r="E78" s="54">
        <v>23.14</v>
      </c>
      <c r="F78" s="54">
        <v>18.940000000000001</v>
      </c>
    </row>
    <row r="79" spans="1:6" x14ac:dyDescent="0.3">
      <c r="A79" s="50">
        <v>43461</v>
      </c>
      <c r="B79" s="51">
        <v>33.159999999999997</v>
      </c>
      <c r="C79" s="51">
        <v>25.48</v>
      </c>
      <c r="D79" s="51">
        <v>25.75</v>
      </c>
      <c r="E79" s="51">
        <v>22.74</v>
      </c>
      <c r="F79" s="51">
        <v>18.940000000000001</v>
      </c>
    </row>
    <row r="80" spans="1:6" x14ac:dyDescent="0.3">
      <c r="A80" s="53">
        <v>42740</v>
      </c>
      <c r="B80" s="54">
        <v>35.06</v>
      </c>
      <c r="C80" s="54">
        <v>27.68</v>
      </c>
      <c r="D80" s="54">
        <v>27.95</v>
      </c>
      <c r="E80" s="54">
        <v>25.44</v>
      </c>
      <c r="F80" s="54">
        <v>20.29</v>
      </c>
    </row>
    <row r="81" spans="1:6" x14ac:dyDescent="0.3">
      <c r="A81" s="50">
        <v>42748</v>
      </c>
      <c r="B81" s="51">
        <v>34.46</v>
      </c>
      <c r="C81" s="51">
        <v>27.08</v>
      </c>
      <c r="D81" s="51">
        <v>27.35</v>
      </c>
      <c r="E81" s="51">
        <v>24.84</v>
      </c>
      <c r="F81" s="51">
        <v>19.89</v>
      </c>
    </row>
    <row r="82" spans="1:6" x14ac:dyDescent="0.3">
      <c r="A82" s="53">
        <v>42751</v>
      </c>
      <c r="B82" s="54">
        <v>34.46</v>
      </c>
      <c r="C82" s="54">
        <v>27.08</v>
      </c>
      <c r="D82" s="54">
        <v>27.35</v>
      </c>
      <c r="E82" s="54">
        <v>24.84</v>
      </c>
      <c r="F82" s="54">
        <v>19.89</v>
      </c>
    </row>
    <row r="83" spans="1:6" x14ac:dyDescent="0.3">
      <c r="A83" s="50">
        <v>42754</v>
      </c>
      <c r="B83" s="51">
        <v>34.76</v>
      </c>
      <c r="C83" s="51">
        <v>27.38</v>
      </c>
      <c r="D83" s="51">
        <v>27.65</v>
      </c>
      <c r="E83" s="51">
        <v>25.14</v>
      </c>
      <c r="F83" s="51">
        <v>19.89</v>
      </c>
    </row>
    <row r="84" spans="1:6" x14ac:dyDescent="0.3">
      <c r="A84" s="53">
        <v>42770</v>
      </c>
      <c r="B84" s="54">
        <v>35.36</v>
      </c>
      <c r="C84" s="54">
        <v>27.98</v>
      </c>
      <c r="D84" s="54">
        <v>28.25</v>
      </c>
      <c r="E84" s="54">
        <v>25.74</v>
      </c>
      <c r="F84" s="54">
        <v>20.29</v>
      </c>
    </row>
    <row r="85" spans="1:6" x14ac:dyDescent="0.3">
      <c r="A85" s="50">
        <v>42782</v>
      </c>
      <c r="B85" s="51">
        <v>35.36</v>
      </c>
      <c r="C85" s="51">
        <v>27.98</v>
      </c>
      <c r="D85" s="51">
        <v>28.25</v>
      </c>
      <c r="E85" s="51">
        <v>25.74</v>
      </c>
      <c r="F85" s="51">
        <v>20.29</v>
      </c>
    </row>
    <row r="86" spans="1:6" x14ac:dyDescent="0.3">
      <c r="A86" s="53">
        <v>42789</v>
      </c>
      <c r="B86" s="54">
        <v>34.96</v>
      </c>
      <c r="C86" s="54">
        <v>27.58</v>
      </c>
      <c r="D86" s="54">
        <v>27.85</v>
      </c>
      <c r="E86" s="54">
        <v>25.34</v>
      </c>
      <c r="F86" s="54">
        <v>20.09</v>
      </c>
    </row>
    <row r="87" spans="1:6" x14ac:dyDescent="0.3">
      <c r="A87" s="50">
        <v>42798</v>
      </c>
      <c r="B87" s="51">
        <v>34.46</v>
      </c>
      <c r="C87" s="51">
        <v>27.08</v>
      </c>
      <c r="D87" s="51">
        <v>27.35</v>
      </c>
      <c r="E87" s="51">
        <v>24.84</v>
      </c>
      <c r="F87" s="51">
        <v>19.79</v>
      </c>
    </row>
    <row r="88" spans="1:6" x14ac:dyDescent="0.3">
      <c r="A88" s="53">
        <v>42805</v>
      </c>
      <c r="B88" s="54">
        <v>34.159999999999997</v>
      </c>
      <c r="C88" s="54">
        <v>26.78</v>
      </c>
      <c r="D88" s="54">
        <v>27.05</v>
      </c>
      <c r="E88" s="54">
        <v>24.54</v>
      </c>
      <c r="F88" s="54">
        <v>19.64</v>
      </c>
    </row>
    <row r="89" spans="1:6" x14ac:dyDescent="0.3">
      <c r="A89" s="50">
        <v>42810</v>
      </c>
      <c r="B89" s="51">
        <v>34.159999999999997</v>
      </c>
      <c r="C89" s="51">
        <v>26.78</v>
      </c>
      <c r="D89" s="51">
        <v>27.05</v>
      </c>
      <c r="E89" s="51">
        <v>24.54</v>
      </c>
      <c r="F89" s="51">
        <v>19.64</v>
      </c>
    </row>
    <row r="90" spans="1:6" x14ac:dyDescent="0.3">
      <c r="A90" s="53">
        <v>42810</v>
      </c>
      <c r="B90" s="54">
        <v>33.659999999999997</v>
      </c>
      <c r="C90" s="54">
        <v>26.28</v>
      </c>
      <c r="D90" s="54">
        <v>26.55</v>
      </c>
      <c r="E90" s="54">
        <v>24.04</v>
      </c>
      <c r="F90" s="54">
        <v>19.34</v>
      </c>
    </row>
    <row r="91" spans="1:6" x14ac:dyDescent="0.3">
      <c r="A91" s="50">
        <v>42818</v>
      </c>
      <c r="B91" s="51">
        <v>33.659999999999997</v>
      </c>
      <c r="C91" s="51">
        <v>26.28</v>
      </c>
      <c r="D91" s="51">
        <v>26.55</v>
      </c>
      <c r="E91" s="51">
        <v>24.04</v>
      </c>
      <c r="F91" s="51">
        <v>19.34</v>
      </c>
    </row>
    <row r="92" spans="1:6" x14ac:dyDescent="0.3">
      <c r="A92" s="53">
        <v>42823</v>
      </c>
      <c r="B92" s="54">
        <v>33.659999999999997</v>
      </c>
      <c r="C92" s="54">
        <v>26.28</v>
      </c>
      <c r="D92" s="54">
        <v>26.55</v>
      </c>
      <c r="E92" s="54">
        <v>24.04</v>
      </c>
      <c r="F92" s="54">
        <v>19.34</v>
      </c>
    </row>
    <row r="93" spans="1:6" x14ac:dyDescent="0.3">
      <c r="A93" s="50">
        <v>42826</v>
      </c>
      <c r="B93" s="51">
        <v>33.96</v>
      </c>
      <c r="C93" s="51">
        <v>26.58</v>
      </c>
      <c r="D93" s="51">
        <v>26.85</v>
      </c>
      <c r="E93" s="51">
        <v>24.34</v>
      </c>
      <c r="F93" s="51">
        <v>19.34</v>
      </c>
    </row>
    <row r="94" spans="1:6" x14ac:dyDescent="0.3">
      <c r="A94" s="53">
        <v>42831</v>
      </c>
      <c r="B94" s="54">
        <v>34.36</v>
      </c>
      <c r="C94" s="54">
        <v>26.98</v>
      </c>
      <c r="D94" s="54">
        <v>27.25</v>
      </c>
      <c r="E94" s="54">
        <v>24.74</v>
      </c>
      <c r="F94" s="54">
        <v>19.54</v>
      </c>
    </row>
    <row r="95" spans="1:6" x14ac:dyDescent="0.3">
      <c r="A95" s="50">
        <v>42833</v>
      </c>
      <c r="B95" s="51">
        <v>34.76</v>
      </c>
      <c r="C95" s="51">
        <v>27.38</v>
      </c>
      <c r="D95" s="51">
        <v>27.65</v>
      </c>
      <c r="E95" s="51">
        <v>25.14</v>
      </c>
      <c r="F95" s="51">
        <v>19.739999999999998</v>
      </c>
    </row>
    <row r="96" spans="1:6" x14ac:dyDescent="0.3">
      <c r="A96" s="53">
        <v>42841</v>
      </c>
      <c r="B96" s="54">
        <v>34.76</v>
      </c>
      <c r="C96" s="54">
        <v>27.38</v>
      </c>
      <c r="D96" s="54">
        <v>27.65</v>
      </c>
      <c r="E96" s="54">
        <v>25.14</v>
      </c>
      <c r="F96" s="54">
        <v>19.739999999999998</v>
      </c>
    </row>
    <row r="97" spans="1:6" x14ac:dyDescent="0.3">
      <c r="A97" s="50">
        <v>42847</v>
      </c>
      <c r="B97" s="51">
        <v>34.46</v>
      </c>
      <c r="C97" s="51">
        <v>27.08</v>
      </c>
      <c r="D97" s="51">
        <v>27.35</v>
      </c>
      <c r="E97" s="51">
        <v>24.84</v>
      </c>
      <c r="F97" s="51">
        <v>19.739999999999998</v>
      </c>
    </row>
    <row r="98" spans="1:6" x14ac:dyDescent="0.3">
      <c r="A98" s="53">
        <v>42852</v>
      </c>
      <c r="B98" s="54">
        <v>34.159999999999997</v>
      </c>
      <c r="C98" s="54">
        <v>26.78</v>
      </c>
      <c r="D98" s="54">
        <v>27.05</v>
      </c>
      <c r="E98" s="54">
        <v>24.54</v>
      </c>
      <c r="F98" s="54">
        <v>19.739999999999998</v>
      </c>
    </row>
    <row r="99" spans="1:6" x14ac:dyDescent="0.3">
      <c r="A99" s="50">
        <v>42859</v>
      </c>
      <c r="B99" s="51">
        <v>33.76</v>
      </c>
      <c r="C99" s="51">
        <v>26.38</v>
      </c>
      <c r="D99" s="51">
        <v>26.65</v>
      </c>
      <c r="E99" s="51">
        <v>24.14</v>
      </c>
      <c r="F99" s="51">
        <v>19.54</v>
      </c>
    </row>
    <row r="100" spans="1:6" x14ac:dyDescent="0.3">
      <c r="A100" s="53">
        <v>42861</v>
      </c>
      <c r="B100" s="54">
        <v>33.46</v>
      </c>
      <c r="C100" s="54">
        <v>26.08</v>
      </c>
      <c r="D100" s="54">
        <v>26.35</v>
      </c>
      <c r="E100" s="54">
        <v>23.84</v>
      </c>
      <c r="F100" s="54">
        <v>19.54</v>
      </c>
    </row>
    <row r="101" spans="1:6" x14ac:dyDescent="0.3">
      <c r="A101" s="50">
        <v>42868</v>
      </c>
      <c r="B101" s="51">
        <v>33.96</v>
      </c>
      <c r="C101" s="51">
        <v>26.58</v>
      </c>
      <c r="D101" s="51">
        <v>26.85</v>
      </c>
      <c r="E101" s="51">
        <v>24.34</v>
      </c>
      <c r="F101" s="51">
        <v>19.84</v>
      </c>
    </row>
    <row r="102" spans="1:6" x14ac:dyDescent="0.3">
      <c r="A102" s="53">
        <v>42871</v>
      </c>
      <c r="B102" s="54">
        <v>33.96</v>
      </c>
      <c r="C102" s="54">
        <v>26.58</v>
      </c>
      <c r="D102" s="54">
        <v>26.85</v>
      </c>
      <c r="E102" s="54">
        <v>24.34</v>
      </c>
      <c r="F102" s="54">
        <v>19.84</v>
      </c>
    </row>
    <row r="103" spans="1:6" x14ac:dyDescent="0.3">
      <c r="A103" s="50">
        <v>42878</v>
      </c>
      <c r="B103" s="51">
        <v>34.46</v>
      </c>
      <c r="C103" s="51">
        <v>27.08</v>
      </c>
      <c r="D103" s="51">
        <v>27.35</v>
      </c>
      <c r="E103" s="51">
        <v>24.84</v>
      </c>
      <c r="F103" s="51">
        <v>20.14</v>
      </c>
    </row>
    <row r="104" spans="1:6" x14ac:dyDescent="0.3">
      <c r="A104" s="53">
        <v>42886</v>
      </c>
      <c r="B104" s="54">
        <v>33.96</v>
      </c>
      <c r="C104" s="54">
        <v>26.58</v>
      </c>
      <c r="D104" s="54">
        <v>26.85</v>
      </c>
      <c r="E104" s="54">
        <v>24.34</v>
      </c>
      <c r="F104" s="54">
        <v>19.84</v>
      </c>
    </row>
    <row r="105" spans="1:6" x14ac:dyDescent="0.3">
      <c r="A105" s="50">
        <v>42892</v>
      </c>
      <c r="B105" s="51">
        <v>33.36</v>
      </c>
      <c r="C105" s="51">
        <v>25.98</v>
      </c>
      <c r="D105" s="51">
        <v>26.25</v>
      </c>
      <c r="E105" s="51">
        <v>23.74</v>
      </c>
      <c r="F105" s="51">
        <v>19.440000000000001</v>
      </c>
    </row>
    <row r="106" spans="1:6" x14ac:dyDescent="0.3">
      <c r="A106" s="53">
        <v>42896</v>
      </c>
      <c r="B106" s="54">
        <v>33.06</v>
      </c>
      <c r="C106" s="54">
        <v>25.68</v>
      </c>
      <c r="D106" s="54">
        <v>25.95</v>
      </c>
      <c r="E106" s="54">
        <v>23.44</v>
      </c>
      <c r="F106" s="54">
        <v>19.440000000000001</v>
      </c>
    </row>
    <row r="107" spans="1:6" x14ac:dyDescent="0.3">
      <c r="A107" s="50">
        <v>42902</v>
      </c>
      <c r="B107" s="51">
        <v>33.06</v>
      </c>
      <c r="C107" s="51">
        <v>25.68</v>
      </c>
      <c r="D107" s="51">
        <v>25.95</v>
      </c>
      <c r="E107" s="51">
        <v>23.44</v>
      </c>
      <c r="F107" s="51">
        <v>19.440000000000001</v>
      </c>
    </row>
    <row r="108" spans="1:6" x14ac:dyDescent="0.3">
      <c r="A108" s="53">
        <v>42902</v>
      </c>
      <c r="B108" s="54">
        <v>32.659999999999997</v>
      </c>
      <c r="C108" s="54">
        <v>25.28</v>
      </c>
      <c r="D108" s="54">
        <v>25.55</v>
      </c>
      <c r="E108" s="54">
        <v>23.04</v>
      </c>
      <c r="F108" s="54">
        <v>19.239999999999998</v>
      </c>
    </row>
    <row r="109" spans="1:6" x14ac:dyDescent="0.3">
      <c r="A109" s="50">
        <v>42910</v>
      </c>
      <c r="B109" s="51">
        <v>32.159999999999997</v>
      </c>
      <c r="C109" s="51">
        <v>24.78</v>
      </c>
      <c r="D109" s="51">
        <v>25.05</v>
      </c>
      <c r="E109" s="51">
        <v>22.54</v>
      </c>
      <c r="F109" s="51">
        <v>18.940000000000001</v>
      </c>
    </row>
    <row r="110" spans="1:6" x14ac:dyDescent="0.3">
      <c r="A110" s="53">
        <v>42917</v>
      </c>
      <c r="B110" s="54">
        <v>32.659999999999997</v>
      </c>
      <c r="C110" s="54">
        <v>25.28</v>
      </c>
      <c r="D110" s="54">
        <v>25.55</v>
      </c>
      <c r="E110" s="54">
        <v>23.04</v>
      </c>
      <c r="F110" s="54">
        <v>19.239999999999998</v>
      </c>
    </row>
    <row r="111" spans="1:6" x14ac:dyDescent="0.3">
      <c r="A111" s="50">
        <v>42921</v>
      </c>
      <c r="B111" s="51">
        <v>32.659999999999997</v>
      </c>
      <c r="C111" s="51">
        <v>25.28</v>
      </c>
      <c r="D111" s="51">
        <v>25.55</v>
      </c>
      <c r="E111" s="51">
        <v>23.04</v>
      </c>
      <c r="F111" s="51">
        <v>19.239999999999998</v>
      </c>
    </row>
    <row r="112" spans="1:6" x14ac:dyDescent="0.3">
      <c r="A112" s="53">
        <v>42932</v>
      </c>
      <c r="B112" s="54">
        <v>32.659999999999997</v>
      </c>
      <c r="C112" s="54">
        <v>25.28</v>
      </c>
      <c r="D112" s="54">
        <v>25.55</v>
      </c>
      <c r="E112" s="54">
        <v>23.04</v>
      </c>
      <c r="F112" s="54">
        <v>19.239999999999998</v>
      </c>
    </row>
    <row r="113" spans="1:6" x14ac:dyDescent="0.3">
      <c r="A113" s="50">
        <v>42938</v>
      </c>
      <c r="B113" s="51">
        <v>33.159999999999997</v>
      </c>
      <c r="C113" s="51">
        <v>25.78</v>
      </c>
      <c r="D113" s="51">
        <v>26.05</v>
      </c>
      <c r="E113" s="51">
        <v>23.54</v>
      </c>
      <c r="F113" s="51">
        <v>19.54</v>
      </c>
    </row>
    <row r="114" spans="1:6" x14ac:dyDescent="0.3">
      <c r="A114" s="53">
        <v>42949</v>
      </c>
      <c r="B114" s="54">
        <v>33.76</v>
      </c>
      <c r="C114" s="54">
        <v>26.38</v>
      </c>
      <c r="D114" s="54">
        <v>26.65</v>
      </c>
      <c r="E114" s="54">
        <v>24.14</v>
      </c>
      <c r="F114" s="54">
        <v>19.940000000000001</v>
      </c>
    </row>
    <row r="115" spans="1:6" x14ac:dyDescent="0.3">
      <c r="A115" s="50">
        <v>42963</v>
      </c>
      <c r="B115" s="51">
        <v>33.76</v>
      </c>
      <c r="C115" s="51">
        <v>26.38</v>
      </c>
      <c r="D115" s="51">
        <v>26.65</v>
      </c>
      <c r="E115" s="51">
        <v>24.14</v>
      </c>
      <c r="F115" s="51">
        <v>19.940000000000001</v>
      </c>
    </row>
    <row r="116" spans="1:6" x14ac:dyDescent="0.3">
      <c r="A116" s="53">
        <v>42966</v>
      </c>
      <c r="B116" s="54">
        <v>33.76</v>
      </c>
      <c r="C116" s="54">
        <v>26.38</v>
      </c>
      <c r="D116" s="54">
        <v>26.65</v>
      </c>
      <c r="E116" s="54">
        <v>24.14</v>
      </c>
      <c r="F116" s="54">
        <v>19.940000000000001</v>
      </c>
    </row>
    <row r="117" spans="1:6" x14ac:dyDescent="0.3">
      <c r="A117" s="50">
        <v>42977</v>
      </c>
      <c r="B117" s="51">
        <v>34.26</v>
      </c>
      <c r="C117" s="51">
        <v>26.88</v>
      </c>
      <c r="D117" s="51">
        <v>27.15</v>
      </c>
      <c r="E117" s="51">
        <v>24.64</v>
      </c>
      <c r="F117" s="51">
        <v>20.239999999999998</v>
      </c>
    </row>
    <row r="118" spans="1:6" x14ac:dyDescent="0.3">
      <c r="A118" s="53">
        <v>42985</v>
      </c>
      <c r="B118" s="54">
        <v>34.56</v>
      </c>
      <c r="C118" s="54">
        <v>27.18</v>
      </c>
      <c r="D118" s="54">
        <v>27.45</v>
      </c>
      <c r="E118" s="54">
        <v>24.94</v>
      </c>
      <c r="F118" s="54">
        <v>20.239999999999998</v>
      </c>
    </row>
    <row r="119" spans="1:6" x14ac:dyDescent="0.3">
      <c r="A119" s="50">
        <v>42994</v>
      </c>
      <c r="B119" s="51">
        <v>34.56</v>
      </c>
      <c r="C119" s="51">
        <v>27.18</v>
      </c>
      <c r="D119" s="51">
        <v>27.45</v>
      </c>
      <c r="E119" s="51">
        <v>24.94</v>
      </c>
      <c r="F119" s="51">
        <v>20.239999999999998</v>
      </c>
    </row>
    <row r="120" spans="1:6" x14ac:dyDescent="0.3">
      <c r="A120" s="53">
        <v>43005</v>
      </c>
      <c r="B120" s="54">
        <v>34.56</v>
      </c>
      <c r="C120" s="54">
        <v>27.18</v>
      </c>
      <c r="D120" s="54">
        <v>27.45</v>
      </c>
      <c r="E120" s="54">
        <v>24.94</v>
      </c>
      <c r="F120" s="54">
        <v>20.239999999999998</v>
      </c>
    </row>
    <row r="121" spans="1:6" x14ac:dyDescent="0.3">
      <c r="A121" s="50">
        <v>43007</v>
      </c>
      <c r="B121" s="51">
        <v>34.96</v>
      </c>
      <c r="C121" s="51">
        <v>27.58</v>
      </c>
      <c r="D121" s="51">
        <v>27.85</v>
      </c>
      <c r="E121" s="51">
        <v>25.34</v>
      </c>
      <c r="F121" s="51">
        <v>20.440000000000001</v>
      </c>
    </row>
    <row r="122" spans="1:6" x14ac:dyDescent="0.3">
      <c r="A122" s="53">
        <v>43013</v>
      </c>
      <c r="B122" s="54">
        <v>34.56</v>
      </c>
      <c r="C122" s="54">
        <v>27.18</v>
      </c>
      <c r="D122" s="54">
        <v>27.45</v>
      </c>
      <c r="E122" s="54">
        <v>24.94</v>
      </c>
      <c r="F122" s="54">
        <v>20.239999999999998</v>
      </c>
    </row>
    <row r="123" spans="1:6" x14ac:dyDescent="0.3">
      <c r="A123" s="50">
        <v>43020</v>
      </c>
      <c r="B123" s="51">
        <v>34.159999999999997</v>
      </c>
      <c r="C123" s="51">
        <v>26.78</v>
      </c>
      <c r="D123" s="51">
        <v>27.05</v>
      </c>
      <c r="E123" s="51">
        <v>24.54</v>
      </c>
      <c r="F123" s="51">
        <v>20.04</v>
      </c>
    </row>
    <row r="124" spans="1:6" x14ac:dyDescent="0.3">
      <c r="A124" s="53">
        <v>43024</v>
      </c>
      <c r="B124" s="54">
        <v>34.159999999999997</v>
      </c>
      <c r="C124" s="54">
        <v>26.78</v>
      </c>
      <c r="D124" s="54">
        <v>27.05</v>
      </c>
      <c r="E124" s="54">
        <v>24.54</v>
      </c>
      <c r="F124" s="54">
        <v>20.04</v>
      </c>
    </row>
    <row r="125" spans="1:6" x14ac:dyDescent="0.3">
      <c r="A125" s="50">
        <v>43042</v>
      </c>
      <c r="B125" s="51">
        <v>34.76</v>
      </c>
      <c r="C125" s="51">
        <v>27.38</v>
      </c>
      <c r="D125" s="51">
        <v>27.65</v>
      </c>
      <c r="E125" s="51">
        <v>25.14</v>
      </c>
      <c r="F125" s="51">
        <v>20.440000000000001</v>
      </c>
    </row>
    <row r="126" spans="1:6" x14ac:dyDescent="0.3">
      <c r="A126" s="53">
        <v>43047</v>
      </c>
      <c r="B126" s="54">
        <v>35.36</v>
      </c>
      <c r="C126" s="54">
        <v>27.98</v>
      </c>
      <c r="D126" s="54">
        <v>28.25</v>
      </c>
      <c r="E126" s="54">
        <v>25.74</v>
      </c>
      <c r="F126" s="54">
        <v>20.84</v>
      </c>
    </row>
    <row r="127" spans="1:6" x14ac:dyDescent="0.3">
      <c r="A127" s="50">
        <v>43055</v>
      </c>
      <c r="B127" s="51">
        <v>35.36</v>
      </c>
      <c r="C127" s="51">
        <v>27.98</v>
      </c>
      <c r="D127" s="51">
        <v>28.25</v>
      </c>
      <c r="E127" s="51">
        <v>25.74</v>
      </c>
      <c r="F127" s="51">
        <v>20.84</v>
      </c>
    </row>
    <row r="128" spans="1:6" x14ac:dyDescent="0.3">
      <c r="A128" s="53">
        <v>43062</v>
      </c>
      <c r="B128" s="54">
        <v>35.36</v>
      </c>
      <c r="C128" s="54">
        <v>27.98</v>
      </c>
      <c r="D128" s="54">
        <v>28.25</v>
      </c>
      <c r="E128" s="54">
        <v>25.74</v>
      </c>
      <c r="F128" s="54">
        <v>20.84</v>
      </c>
    </row>
    <row r="129" spans="1:6" x14ac:dyDescent="0.3">
      <c r="A129" s="50">
        <v>43077</v>
      </c>
      <c r="B129" s="51">
        <v>34.96</v>
      </c>
      <c r="C129" s="51">
        <v>27.58</v>
      </c>
      <c r="D129" s="51">
        <v>27.85</v>
      </c>
      <c r="E129" s="51">
        <v>25.34</v>
      </c>
      <c r="F129" s="51">
        <v>20.64</v>
      </c>
    </row>
    <row r="130" spans="1:6" x14ac:dyDescent="0.3">
      <c r="A130" s="53">
        <v>43085</v>
      </c>
      <c r="B130" s="54">
        <v>34.96</v>
      </c>
      <c r="C130" s="54">
        <v>27.58</v>
      </c>
      <c r="D130" s="54">
        <v>27.85</v>
      </c>
      <c r="E130" s="54">
        <v>25.34</v>
      </c>
      <c r="F130" s="54">
        <v>20.64</v>
      </c>
    </row>
    <row r="131" spans="1:6" x14ac:dyDescent="0.3">
      <c r="A131" s="50">
        <v>43090</v>
      </c>
      <c r="B131" s="51">
        <v>34.96</v>
      </c>
      <c r="C131" s="51">
        <v>27.58</v>
      </c>
      <c r="D131" s="51">
        <v>27.85</v>
      </c>
      <c r="E131" s="51">
        <v>25.34</v>
      </c>
      <c r="F131" s="51">
        <v>20.64</v>
      </c>
    </row>
    <row r="132" spans="1:6" x14ac:dyDescent="0.3">
      <c r="A132" s="53">
        <v>43095</v>
      </c>
      <c r="B132" s="54">
        <v>35.36</v>
      </c>
      <c r="C132" s="54">
        <v>27.98</v>
      </c>
      <c r="D132" s="54">
        <v>28.25</v>
      </c>
      <c r="E132" s="54">
        <v>25.74</v>
      </c>
      <c r="F132" s="54">
        <v>20.84</v>
      </c>
    </row>
    <row r="133" spans="1:6" x14ac:dyDescent="0.3">
      <c r="A133" s="50">
        <v>43099</v>
      </c>
      <c r="B133" s="51">
        <v>35.06</v>
      </c>
      <c r="C133" s="51">
        <v>27.68</v>
      </c>
      <c r="D133" s="51">
        <v>27.95</v>
      </c>
      <c r="E133" s="51">
        <v>25.44</v>
      </c>
      <c r="F133" s="51">
        <v>20.64</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7"/>
  <sheetViews>
    <sheetView workbookViewId="0">
      <selection activeCell="G8" sqref="G8"/>
    </sheetView>
  </sheetViews>
  <sheetFormatPr defaultRowHeight="15" x14ac:dyDescent="0.2"/>
  <cols>
    <col min="1" max="1" width="11.28515625" style="44" bestFit="1" customWidth="1"/>
    <col min="2" max="2" width="16.42578125" style="44" bestFit="1" customWidth="1"/>
    <col min="3" max="4" width="15.85546875" style="44" bestFit="1" customWidth="1"/>
    <col min="5" max="6" width="17" style="44" bestFit="1" customWidth="1"/>
    <col min="7" max="7" width="11.85546875" style="44" bestFit="1" customWidth="1"/>
    <col min="8" max="16384" width="9.140625" style="44"/>
  </cols>
  <sheetData>
    <row r="3" spans="1:6" ht="23.25" x14ac:dyDescent="0.3">
      <c r="A3"/>
      <c r="B3" s="3" t="s">
        <v>12</v>
      </c>
      <c r="C3"/>
      <c r="D3"/>
      <c r="E3"/>
      <c r="F3"/>
    </row>
    <row r="4" spans="1:6" ht="23.25" x14ac:dyDescent="0.3">
      <c r="A4" s="3" t="s">
        <v>18</v>
      </c>
      <c r="B4" t="s">
        <v>73</v>
      </c>
      <c r="C4" t="s">
        <v>74</v>
      </c>
      <c r="D4" t="s">
        <v>75</v>
      </c>
      <c r="E4" t="s">
        <v>76</v>
      </c>
      <c r="F4" t="s">
        <v>77</v>
      </c>
    </row>
    <row r="5" spans="1:6" ht="23.25" x14ac:dyDescent="0.3">
      <c r="A5" s="25" t="s">
        <v>27</v>
      </c>
      <c r="B5" s="58">
        <v>34.997500000000002</v>
      </c>
      <c r="C5" s="58">
        <v>27.6175</v>
      </c>
      <c r="D5" s="58">
        <v>27.887499999999999</v>
      </c>
      <c r="E5" s="58">
        <v>25.377500000000005</v>
      </c>
      <c r="F5" s="58">
        <v>20.39</v>
      </c>
    </row>
    <row r="6" spans="1:6" ht="23.25" x14ac:dyDescent="0.3">
      <c r="A6" s="25" t="s">
        <v>28</v>
      </c>
      <c r="B6" s="58">
        <v>34.948888888888888</v>
      </c>
      <c r="C6" s="58">
        <v>27.568888888888889</v>
      </c>
      <c r="D6" s="58">
        <v>27.838888888888889</v>
      </c>
      <c r="E6" s="58">
        <v>25.328888888888891</v>
      </c>
      <c r="F6" s="58">
        <v>20.423333333333332</v>
      </c>
    </row>
    <row r="7" spans="1:6" ht="23.25" x14ac:dyDescent="0.3">
      <c r="A7" s="25" t="s">
        <v>29</v>
      </c>
      <c r="B7" s="58">
        <v>34.426666666666655</v>
      </c>
      <c r="C7" s="58">
        <v>27.046666666666663</v>
      </c>
      <c r="D7" s="58">
        <v>27.316666666666674</v>
      </c>
      <c r="E7" s="58">
        <v>24.806666666666668</v>
      </c>
      <c r="F7" s="58">
        <v>19.9025</v>
      </c>
    </row>
    <row r="8" spans="1:6" ht="23.25" x14ac:dyDescent="0.3">
      <c r="A8" s="25" t="s">
        <v>30</v>
      </c>
      <c r="B8" s="58">
        <v>34.799999999999997</v>
      </c>
      <c r="C8" s="58">
        <v>27.419999999999995</v>
      </c>
      <c r="D8" s="58">
        <v>27.689999999999998</v>
      </c>
      <c r="E8" s="58">
        <v>25.18</v>
      </c>
      <c r="F8" s="58">
        <v>19.950000000000003</v>
      </c>
    </row>
    <row r="9" spans="1:6" ht="23.25" x14ac:dyDescent="0.3">
      <c r="A9" s="25" t="s">
        <v>31</v>
      </c>
      <c r="B9" s="58">
        <v>35.367142857142845</v>
      </c>
      <c r="C9" s="58">
        <v>27.98714285714285</v>
      </c>
      <c r="D9" s="58">
        <v>28.257142857142867</v>
      </c>
      <c r="E9" s="58">
        <v>25.747142857142851</v>
      </c>
      <c r="F9" s="58">
        <v>20.568571428571428</v>
      </c>
    </row>
    <row r="10" spans="1:6" ht="23.25" x14ac:dyDescent="0.3">
      <c r="A10" s="25" t="s">
        <v>32</v>
      </c>
      <c r="B10" s="58">
        <v>33.443333333333335</v>
      </c>
      <c r="C10" s="58">
        <v>26.063333333333333</v>
      </c>
      <c r="D10" s="58">
        <v>26.333333333333339</v>
      </c>
      <c r="E10" s="58">
        <v>23.823333333333334</v>
      </c>
      <c r="F10" s="58">
        <v>19.606666666666666</v>
      </c>
    </row>
    <row r="11" spans="1:6" ht="23.25" x14ac:dyDescent="0.3">
      <c r="A11" s="25" t="s">
        <v>33</v>
      </c>
      <c r="B11" s="58">
        <v>35.149999999999991</v>
      </c>
      <c r="C11" s="58">
        <v>27.770000000000003</v>
      </c>
      <c r="D11" s="58">
        <v>28.040000000000003</v>
      </c>
      <c r="E11" s="58">
        <v>25.29</v>
      </c>
      <c r="F11" s="58">
        <v>20.390000000000004</v>
      </c>
    </row>
    <row r="12" spans="1:6" ht="23.25" x14ac:dyDescent="0.3">
      <c r="A12" s="25" t="s">
        <v>34</v>
      </c>
      <c r="B12" s="58">
        <v>36.059999999999995</v>
      </c>
      <c r="C12" s="58">
        <v>28.68</v>
      </c>
      <c r="D12" s="58">
        <v>28.949999999999992</v>
      </c>
      <c r="E12" s="58">
        <v>26.125714285714281</v>
      </c>
      <c r="F12" s="58">
        <v>20.879285714285714</v>
      </c>
    </row>
    <row r="13" spans="1:6" ht="23.25" x14ac:dyDescent="0.3">
      <c r="A13" s="25" t="s">
        <v>35</v>
      </c>
      <c r="B13" s="58">
        <v>36.61</v>
      </c>
      <c r="C13" s="58">
        <v>29.23</v>
      </c>
      <c r="D13" s="58">
        <v>29.5</v>
      </c>
      <c r="E13" s="58">
        <v>26.689999999999998</v>
      </c>
      <c r="F13" s="58">
        <v>21.150000000000002</v>
      </c>
    </row>
    <row r="14" spans="1:6" ht="23.25" x14ac:dyDescent="0.3">
      <c r="A14" s="25" t="s">
        <v>36</v>
      </c>
      <c r="B14" s="58">
        <v>37.093333333333327</v>
      </c>
      <c r="C14" s="58">
        <v>29.713333333333328</v>
      </c>
      <c r="D14" s="58">
        <v>29.983333333333334</v>
      </c>
      <c r="E14" s="58">
        <v>27.09833333333334</v>
      </c>
      <c r="F14" s="58">
        <v>21.327500000000001</v>
      </c>
    </row>
    <row r="15" spans="1:6" ht="23.25" x14ac:dyDescent="0.3">
      <c r="A15" s="25" t="s">
        <v>37</v>
      </c>
      <c r="B15" s="58">
        <v>35.693333333333335</v>
      </c>
      <c r="C15" s="58">
        <v>28.213333333333335</v>
      </c>
      <c r="D15" s="58">
        <v>28.483333333333331</v>
      </c>
      <c r="E15" s="58">
        <v>25.606666666666666</v>
      </c>
      <c r="F15" s="58">
        <v>20.586666666666662</v>
      </c>
    </row>
    <row r="16" spans="1:6" ht="23.25" x14ac:dyDescent="0.3">
      <c r="A16" s="25" t="s">
        <v>38</v>
      </c>
      <c r="B16" s="58">
        <v>34.71</v>
      </c>
      <c r="C16" s="58">
        <v>27.154999999999998</v>
      </c>
      <c r="D16" s="58">
        <v>27.424999999999997</v>
      </c>
      <c r="E16" s="58">
        <v>24.623333333333335</v>
      </c>
      <c r="F16" s="58">
        <v>20.1525</v>
      </c>
    </row>
    <row r="17" spans="1:6" ht="23.25" x14ac:dyDescent="0.3">
      <c r="A17" s="25" t="s">
        <v>11</v>
      </c>
      <c r="B17" s="58">
        <v>35.385757575757573</v>
      </c>
      <c r="C17" s="58">
        <v>27.97848484848485</v>
      </c>
      <c r="D17" s="58">
        <v>28.248484848484836</v>
      </c>
      <c r="E17" s="58">
        <v>25.561969696969697</v>
      </c>
      <c r="F17" s="58">
        <v>20.493409090909097</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3"/>
  <sheetViews>
    <sheetView workbookViewId="0">
      <selection activeCell="E23" sqref="E23"/>
    </sheetView>
  </sheetViews>
  <sheetFormatPr defaultRowHeight="15" x14ac:dyDescent="0.2"/>
  <cols>
    <col min="1" max="1" width="6.78515625" style="44" bestFit="1" customWidth="1"/>
    <col min="2" max="2" width="12.92578125" style="44" bestFit="1" customWidth="1"/>
    <col min="3" max="3" width="7.5" style="44" bestFit="1" customWidth="1"/>
    <col min="4" max="4" width="2.85546875" style="44" customWidth="1"/>
    <col min="5" max="5" width="14.640625" style="44" customWidth="1"/>
    <col min="6" max="6" width="17.2109375" style="44" customWidth="1"/>
    <col min="7" max="7" width="9.2109375" style="44" customWidth="1"/>
    <col min="8" max="8" width="11.28515625" style="44" customWidth="1"/>
    <col min="9" max="9" width="5.42578125" style="44" customWidth="1"/>
    <col min="10" max="10" width="8.0703125" style="44" bestFit="1" customWidth="1"/>
    <col min="11" max="114" width="6.640625" style="44" bestFit="1" customWidth="1"/>
    <col min="115" max="115" width="9.42578125" style="44" bestFit="1" customWidth="1"/>
    <col min="116" max="16384" width="9.140625" style="44"/>
  </cols>
  <sheetData>
    <row r="1" spans="1:8" ht="15.75" thickBot="1" x14ac:dyDescent="0.25">
      <c r="A1" s="45" t="s">
        <v>18</v>
      </c>
      <c r="B1" s="46" t="s">
        <v>16</v>
      </c>
      <c r="C1" s="46" t="s">
        <v>23</v>
      </c>
    </row>
    <row r="2" spans="1:8" ht="15.75" thickTop="1" x14ac:dyDescent="0.2">
      <c r="A2" s="47">
        <v>42740</v>
      </c>
      <c r="B2" s="48" t="s">
        <v>60</v>
      </c>
      <c r="C2" s="49">
        <v>2395</v>
      </c>
    </row>
    <row r="3" spans="1:8" ht="23.25" x14ac:dyDescent="0.3">
      <c r="A3" s="50">
        <v>42748</v>
      </c>
      <c r="B3" s="51" t="s">
        <v>61</v>
      </c>
      <c r="C3" s="52">
        <v>2622</v>
      </c>
      <c r="E3" s="3" t="s">
        <v>24</v>
      </c>
      <c r="F3" s="3" t="s">
        <v>18</v>
      </c>
      <c r="G3"/>
      <c r="H3"/>
    </row>
    <row r="4" spans="1:8" ht="23.25" x14ac:dyDescent="0.3">
      <c r="A4" s="53">
        <v>42751</v>
      </c>
      <c r="B4" s="54" t="s">
        <v>62</v>
      </c>
      <c r="C4" s="55">
        <v>2119</v>
      </c>
      <c r="E4" s="3" t="s">
        <v>16</v>
      </c>
      <c r="F4" s="25" t="s">
        <v>63</v>
      </c>
      <c r="G4" s="25" t="s">
        <v>64</v>
      </c>
      <c r="H4" s="25" t="s">
        <v>11</v>
      </c>
    </row>
    <row r="5" spans="1:8" ht="23.25" x14ac:dyDescent="0.3">
      <c r="A5" s="50">
        <v>42754</v>
      </c>
      <c r="B5" s="51" t="s">
        <v>65</v>
      </c>
      <c r="C5" s="52">
        <v>1430</v>
      </c>
      <c r="E5" t="s">
        <v>62</v>
      </c>
      <c r="F5" s="4">
        <v>27679</v>
      </c>
      <c r="G5" s="4">
        <v>37107</v>
      </c>
      <c r="H5" s="4">
        <v>64786</v>
      </c>
    </row>
    <row r="6" spans="1:8" ht="23.25" x14ac:dyDescent="0.3">
      <c r="A6" s="53">
        <v>42770</v>
      </c>
      <c r="B6" s="54" t="s">
        <v>60</v>
      </c>
      <c r="C6" s="55">
        <v>2954</v>
      </c>
      <c r="E6" t="s">
        <v>60</v>
      </c>
      <c r="F6" s="4">
        <v>29282</v>
      </c>
      <c r="G6" s="4">
        <v>40105</v>
      </c>
      <c r="H6" s="4">
        <v>69387</v>
      </c>
    </row>
    <row r="7" spans="1:8" ht="23.25" x14ac:dyDescent="0.3">
      <c r="A7" s="50">
        <v>42782</v>
      </c>
      <c r="B7" s="51" t="s">
        <v>61</v>
      </c>
      <c r="C7" s="52">
        <v>1638</v>
      </c>
      <c r="E7" t="s">
        <v>61</v>
      </c>
      <c r="F7" s="4">
        <v>30993</v>
      </c>
      <c r="G7" s="4">
        <v>40740</v>
      </c>
      <c r="H7" s="4">
        <v>71733</v>
      </c>
    </row>
    <row r="8" spans="1:8" ht="23.25" x14ac:dyDescent="0.3">
      <c r="A8" s="53">
        <v>42789</v>
      </c>
      <c r="B8" s="54" t="s">
        <v>62</v>
      </c>
      <c r="C8" s="55">
        <v>2910</v>
      </c>
      <c r="E8" t="s">
        <v>65</v>
      </c>
      <c r="F8" s="4">
        <v>23784</v>
      </c>
      <c r="G8" s="4">
        <v>38851</v>
      </c>
      <c r="H8" s="4">
        <v>62635</v>
      </c>
    </row>
    <row r="9" spans="1:8" ht="23.25" x14ac:dyDescent="0.3">
      <c r="A9" s="50">
        <v>42798</v>
      </c>
      <c r="B9" s="51" t="s">
        <v>65</v>
      </c>
      <c r="C9" s="52">
        <v>1385</v>
      </c>
      <c r="E9" t="s">
        <v>11</v>
      </c>
      <c r="F9" s="4">
        <v>111738</v>
      </c>
      <c r="G9" s="4">
        <v>156803</v>
      </c>
      <c r="H9" s="4">
        <v>268541</v>
      </c>
    </row>
    <row r="10" spans="1:8" x14ac:dyDescent="0.2">
      <c r="A10" s="53">
        <v>42805</v>
      </c>
      <c r="B10" s="54" t="s">
        <v>60</v>
      </c>
      <c r="C10" s="55">
        <v>2706</v>
      </c>
    </row>
    <row r="11" spans="1:8" x14ac:dyDescent="0.2">
      <c r="A11" s="50">
        <v>42810</v>
      </c>
      <c r="B11" s="51" t="s">
        <v>61</v>
      </c>
      <c r="C11" s="52">
        <v>2113</v>
      </c>
    </row>
    <row r="12" spans="1:8" x14ac:dyDescent="0.2">
      <c r="A12" s="53">
        <v>42810</v>
      </c>
      <c r="B12" s="54" t="s">
        <v>62</v>
      </c>
      <c r="C12" s="55">
        <v>2989</v>
      </c>
    </row>
    <row r="13" spans="1:8" x14ac:dyDescent="0.2">
      <c r="A13" s="50">
        <v>42818</v>
      </c>
      <c r="B13" s="51" t="s">
        <v>65</v>
      </c>
      <c r="C13" s="52">
        <v>1923</v>
      </c>
    </row>
    <row r="14" spans="1:8" x14ac:dyDescent="0.2">
      <c r="A14" s="53">
        <v>42823</v>
      </c>
      <c r="B14" s="54" t="s">
        <v>60</v>
      </c>
      <c r="C14" s="55">
        <v>1416</v>
      </c>
    </row>
    <row r="15" spans="1:8" x14ac:dyDescent="0.2">
      <c r="A15" s="50">
        <v>42826</v>
      </c>
      <c r="B15" s="51" t="s">
        <v>61</v>
      </c>
      <c r="C15" s="52">
        <v>2124</v>
      </c>
    </row>
    <row r="16" spans="1:8" x14ac:dyDescent="0.2">
      <c r="A16" s="53">
        <v>42831</v>
      </c>
      <c r="B16" s="54" t="s">
        <v>62</v>
      </c>
      <c r="C16" s="55">
        <v>1479</v>
      </c>
    </row>
    <row r="17" spans="1:6" x14ac:dyDescent="0.2">
      <c r="A17" s="50">
        <v>42833</v>
      </c>
      <c r="B17" s="51" t="s">
        <v>65</v>
      </c>
      <c r="C17" s="52">
        <v>1304</v>
      </c>
    </row>
    <row r="18" spans="1:6" x14ac:dyDescent="0.2">
      <c r="A18" s="53">
        <v>42841</v>
      </c>
      <c r="B18" s="54" t="s">
        <v>60</v>
      </c>
      <c r="C18" s="55">
        <v>1125</v>
      </c>
    </row>
    <row r="19" spans="1:6" ht="23.25" x14ac:dyDescent="0.3">
      <c r="A19" s="50">
        <v>42847</v>
      </c>
      <c r="B19" s="51" t="s">
        <v>61</v>
      </c>
      <c r="C19" s="52">
        <v>2063</v>
      </c>
      <c r="E19" s="3" t="s">
        <v>24</v>
      </c>
      <c r="F19"/>
    </row>
    <row r="20" spans="1:6" ht="23.25" x14ac:dyDescent="0.3">
      <c r="A20" s="53">
        <v>42852</v>
      </c>
      <c r="B20" s="54" t="s">
        <v>62</v>
      </c>
      <c r="C20" s="55">
        <v>2271</v>
      </c>
      <c r="E20" s="3" t="s">
        <v>18</v>
      </c>
      <c r="F20" t="s">
        <v>49</v>
      </c>
    </row>
    <row r="21" spans="1:6" ht="23.25" x14ac:dyDescent="0.3">
      <c r="A21" s="50">
        <v>42859</v>
      </c>
      <c r="B21" s="51" t="s">
        <v>65</v>
      </c>
      <c r="C21" s="52">
        <v>2042</v>
      </c>
      <c r="E21" s="25" t="s">
        <v>63</v>
      </c>
      <c r="F21" s="27">
        <v>0.4160928871196577</v>
      </c>
    </row>
    <row r="22" spans="1:6" ht="23.25" x14ac:dyDescent="0.3">
      <c r="A22" s="53">
        <v>42861</v>
      </c>
      <c r="B22" s="54" t="s">
        <v>60</v>
      </c>
      <c r="C22" s="55">
        <v>2479</v>
      </c>
      <c r="E22" s="25" t="s">
        <v>64</v>
      </c>
      <c r="F22" s="27">
        <v>0.58390711288034225</v>
      </c>
    </row>
    <row r="23" spans="1:6" ht="23.25" x14ac:dyDescent="0.3">
      <c r="A23" s="50">
        <v>42868</v>
      </c>
      <c r="B23" s="51" t="s">
        <v>61</v>
      </c>
      <c r="C23" s="52">
        <v>1968</v>
      </c>
      <c r="E23" s="25" t="s">
        <v>11</v>
      </c>
      <c r="F23" s="27">
        <v>1</v>
      </c>
    </row>
    <row r="24" spans="1:6" x14ac:dyDescent="0.2">
      <c r="A24" s="53">
        <v>42871</v>
      </c>
      <c r="B24" s="54" t="s">
        <v>62</v>
      </c>
      <c r="C24" s="55">
        <v>1680</v>
      </c>
    </row>
    <row r="25" spans="1:6" x14ac:dyDescent="0.2">
      <c r="A25" s="50">
        <v>42878</v>
      </c>
      <c r="B25" s="51" t="s">
        <v>65</v>
      </c>
      <c r="C25" s="52">
        <v>2390</v>
      </c>
    </row>
    <row r="26" spans="1:6" x14ac:dyDescent="0.2">
      <c r="A26" s="53">
        <v>42886</v>
      </c>
      <c r="B26" s="54" t="s">
        <v>60</v>
      </c>
      <c r="C26" s="55">
        <v>1937</v>
      </c>
    </row>
    <row r="27" spans="1:6" x14ac:dyDescent="0.2">
      <c r="A27" s="50">
        <v>42892</v>
      </c>
      <c r="B27" s="51" t="s">
        <v>61</v>
      </c>
      <c r="C27" s="52">
        <v>2317</v>
      </c>
    </row>
    <row r="28" spans="1:6" x14ac:dyDescent="0.2">
      <c r="A28" s="53">
        <v>42896</v>
      </c>
      <c r="B28" s="54" t="s">
        <v>62</v>
      </c>
      <c r="C28" s="55">
        <v>2651</v>
      </c>
    </row>
    <row r="29" spans="1:6" x14ac:dyDescent="0.2">
      <c r="A29" s="50">
        <v>42902</v>
      </c>
      <c r="B29" s="51" t="s">
        <v>65</v>
      </c>
      <c r="C29" s="52">
        <v>1747</v>
      </c>
    </row>
    <row r="30" spans="1:6" x14ac:dyDescent="0.2">
      <c r="A30" s="53">
        <v>42902</v>
      </c>
      <c r="B30" s="54" t="s">
        <v>60</v>
      </c>
      <c r="C30" s="55">
        <v>2573</v>
      </c>
    </row>
    <row r="31" spans="1:6" x14ac:dyDescent="0.2">
      <c r="A31" s="50">
        <v>42910</v>
      </c>
      <c r="B31" s="51" t="s">
        <v>61</v>
      </c>
      <c r="C31" s="52">
        <v>2690</v>
      </c>
    </row>
    <row r="32" spans="1:6" x14ac:dyDescent="0.2">
      <c r="A32" s="53">
        <v>42917</v>
      </c>
      <c r="B32" s="54" t="s">
        <v>62</v>
      </c>
      <c r="C32" s="55">
        <v>2258</v>
      </c>
    </row>
    <row r="33" spans="1:7" ht="23.25" x14ac:dyDescent="0.3">
      <c r="A33" s="50">
        <v>42921</v>
      </c>
      <c r="B33" s="51" t="s">
        <v>65</v>
      </c>
      <c r="C33" s="52">
        <v>1461</v>
      </c>
      <c r="E33" s="3" t="s">
        <v>24</v>
      </c>
      <c r="F33"/>
      <c r="G33"/>
    </row>
    <row r="34" spans="1:7" ht="23.25" x14ac:dyDescent="0.3">
      <c r="A34" s="53">
        <v>42932</v>
      </c>
      <c r="B34" s="54" t="s">
        <v>60</v>
      </c>
      <c r="C34" s="55">
        <v>2571</v>
      </c>
      <c r="E34" s="3" t="s">
        <v>18</v>
      </c>
      <c r="F34" s="3" t="s">
        <v>16</v>
      </c>
      <c r="G34" t="s">
        <v>49</v>
      </c>
    </row>
    <row r="35" spans="1:7" ht="23.25" x14ac:dyDescent="0.3">
      <c r="A35" s="50">
        <v>42938</v>
      </c>
      <c r="B35" s="51" t="s">
        <v>61</v>
      </c>
      <c r="C35" s="52">
        <v>2868</v>
      </c>
      <c r="E35" s="25" t="s">
        <v>63</v>
      </c>
      <c r="F35" t="s">
        <v>62</v>
      </c>
      <c r="G35" s="27">
        <v>0.10307178419682655</v>
      </c>
    </row>
    <row r="36" spans="1:7" ht="23.25" x14ac:dyDescent="0.3">
      <c r="A36" s="53">
        <v>42949</v>
      </c>
      <c r="B36" s="54" t="s">
        <v>62</v>
      </c>
      <c r="C36" s="55">
        <v>1961</v>
      </c>
      <c r="E36"/>
      <c r="F36" t="s">
        <v>60</v>
      </c>
      <c r="G36" s="27">
        <v>0.10904107752633677</v>
      </c>
    </row>
    <row r="37" spans="1:7" ht="23.25" x14ac:dyDescent="0.3">
      <c r="A37" s="50">
        <v>42963</v>
      </c>
      <c r="B37" s="51" t="s">
        <v>65</v>
      </c>
      <c r="C37" s="52">
        <v>2369</v>
      </c>
      <c r="E37"/>
      <c r="F37" t="s">
        <v>61</v>
      </c>
      <c r="G37" s="27">
        <v>0.11541254408079213</v>
      </c>
    </row>
    <row r="38" spans="1:7" ht="23.25" x14ac:dyDescent="0.3">
      <c r="A38" s="53">
        <v>42966</v>
      </c>
      <c r="B38" s="54" t="s">
        <v>60</v>
      </c>
      <c r="C38" s="55">
        <v>1763</v>
      </c>
      <c r="E38"/>
      <c r="F38" t="s">
        <v>65</v>
      </c>
      <c r="G38" s="27">
        <v>8.8567481315702259E-2</v>
      </c>
    </row>
    <row r="39" spans="1:7" ht="23.25" x14ac:dyDescent="0.3">
      <c r="A39" s="50">
        <v>42977</v>
      </c>
      <c r="B39" s="51" t="s">
        <v>61</v>
      </c>
      <c r="C39" s="52">
        <v>2300</v>
      </c>
      <c r="E39" s="25" t="s">
        <v>66</v>
      </c>
      <c r="F39"/>
      <c r="G39" s="27">
        <v>0.4160928871196577</v>
      </c>
    </row>
    <row r="40" spans="1:7" ht="23.25" x14ac:dyDescent="0.3">
      <c r="A40" s="53">
        <v>42985</v>
      </c>
      <c r="B40" s="54" t="s">
        <v>62</v>
      </c>
      <c r="C40" s="55">
        <v>1787</v>
      </c>
      <c r="E40" s="25" t="s">
        <v>64</v>
      </c>
      <c r="F40" t="s">
        <v>62</v>
      </c>
      <c r="G40" s="27">
        <v>0.13818001720407685</v>
      </c>
    </row>
    <row r="41" spans="1:7" ht="23.25" x14ac:dyDescent="0.3">
      <c r="A41" s="50">
        <v>42994</v>
      </c>
      <c r="B41" s="51" t="s">
        <v>65</v>
      </c>
      <c r="C41" s="52">
        <v>1384</v>
      </c>
      <c r="E41"/>
      <c r="F41" t="s">
        <v>60</v>
      </c>
      <c r="G41" s="27">
        <v>0.14934404802246212</v>
      </c>
    </row>
    <row r="42" spans="1:7" ht="23.25" x14ac:dyDescent="0.3">
      <c r="A42" s="53">
        <v>43005</v>
      </c>
      <c r="B42" s="54" t="s">
        <v>60</v>
      </c>
      <c r="C42" s="55">
        <v>1217</v>
      </c>
      <c r="E42"/>
      <c r="F42" t="s">
        <v>61</v>
      </c>
      <c r="G42" s="27">
        <v>0.15170867763209342</v>
      </c>
    </row>
    <row r="43" spans="1:7" ht="23.25" x14ac:dyDescent="0.3">
      <c r="A43" s="50">
        <v>43007</v>
      </c>
      <c r="B43" s="51" t="s">
        <v>61</v>
      </c>
      <c r="C43" s="52">
        <v>2623</v>
      </c>
      <c r="E43"/>
      <c r="F43" t="s">
        <v>65</v>
      </c>
      <c r="G43" s="27">
        <v>0.14467437002170991</v>
      </c>
    </row>
    <row r="44" spans="1:7" ht="23.25" x14ac:dyDescent="0.3">
      <c r="A44" s="53">
        <v>43013</v>
      </c>
      <c r="B44" s="54" t="s">
        <v>62</v>
      </c>
      <c r="C44" s="55">
        <v>1278</v>
      </c>
      <c r="E44" s="25" t="s">
        <v>67</v>
      </c>
      <c r="F44"/>
      <c r="G44" s="27">
        <v>0.58390711288034225</v>
      </c>
    </row>
    <row r="45" spans="1:7" ht="23.25" x14ac:dyDescent="0.3">
      <c r="A45" s="50">
        <v>43020</v>
      </c>
      <c r="B45" s="51" t="s">
        <v>65</v>
      </c>
      <c r="C45" s="52">
        <v>2245</v>
      </c>
      <c r="E45" s="25" t="s">
        <v>11</v>
      </c>
      <c r="F45"/>
      <c r="G45" s="27">
        <v>1</v>
      </c>
    </row>
    <row r="46" spans="1:7" x14ac:dyDescent="0.2">
      <c r="A46" s="53">
        <v>43024</v>
      </c>
      <c r="B46" s="54" t="s">
        <v>60</v>
      </c>
      <c r="C46" s="55">
        <v>2294</v>
      </c>
    </row>
    <row r="47" spans="1:7" x14ac:dyDescent="0.2">
      <c r="A47" s="50">
        <v>43042</v>
      </c>
      <c r="B47" s="51" t="s">
        <v>61</v>
      </c>
      <c r="C47" s="52">
        <v>2426</v>
      </c>
    </row>
    <row r="48" spans="1:7" x14ac:dyDescent="0.2">
      <c r="A48" s="53">
        <v>43047</v>
      </c>
      <c r="B48" s="54" t="s">
        <v>62</v>
      </c>
      <c r="C48" s="55">
        <v>2384</v>
      </c>
    </row>
    <row r="49" spans="1:3" x14ac:dyDescent="0.2">
      <c r="A49" s="50">
        <v>43055</v>
      </c>
      <c r="B49" s="51" t="s">
        <v>65</v>
      </c>
      <c r="C49" s="52">
        <v>2713</v>
      </c>
    </row>
    <row r="50" spans="1:3" x14ac:dyDescent="0.2">
      <c r="A50" s="53">
        <v>43062</v>
      </c>
      <c r="B50" s="54" t="s">
        <v>60</v>
      </c>
      <c r="C50" s="55">
        <v>1989</v>
      </c>
    </row>
    <row r="51" spans="1:3" x14ac:dyDescent="0.2">
      <c r="A51" s="50">
        <v>43077</v>
      </c>
      <c r="B51" s="51" t="s">
        <v>61</v>
      </c>
      <c r="C51" s="52">
        <v>1612</v>
      </c>
    </row>
    <row r="52" spans="1:3" x14ac:dyDescent="0.2">
      <c r="A52" s="53">
        <v>43085</v>
      </c>
      <c r="B52" s="54" t="s">
        <v>62</v>
      </c>
      <c r="C52" s="55">
        <v>1912</v>
      </c>
    </row>
    <row r="53" spans="1:3" x14ac:dyDescent="0.2">
      <c r="A53" s="50">
        <v>43090</v>
      </c>
      <c r="B53" s="51" t="s">
        <v>65</v>
      </c>
      <c r="C53" s="52">
        <v>1391</v>
      </c>
    </row>
    <row r="54" spans="1:3" x14ac:dyDescent="0.2">
      <c r="A54" s="53">
        <v>43095</v>
      </c>
      <c r="B54" s="54" t="s">
        <v>60</v>
      </c>
      <c r="C54" s="55">
        <v>1863</v>
      </c>
    </row>
    <row r="55" spans="1:3" x14ac:dyDescent="0.2">
      <c r="A55" s="50">
        <v>43099</v>
      </c>
      <c r="B55" s="51" t="s">
        <v>61</v>
      </c>
      <c r="C55" s="52">
        <v>1629</v>
      </c>
    </row>
    <row r="56" spans="1:3" x14ac:dyDescent="0.2">
      <c r="A56" s="53">
        <v>43109</v>
      </c>
      <c r="B56" s="54" t="s">
        <v>62</v>
      </c>
      <c r="C56" s="55">
        <v>2934</v>
      </c>
    </row>
    <row r="57" spans="1:3" x14ac:dyDescent="0.2">
      <c r="A57" s="50">
        <v>43116</v>
      </c>
      <c r="B57" s="51" t="s">
        <v>65</v>
      </c>
      <c r="C57" s="52">
        <v>1656</v>
      </c>
    </row>
    <row r="58" spans="1:3" x14ac:dyDescent="0.2">
      <c r="A58" s="53">
        <v>43118</v>
      </c>
      <c r="B58" s="54" t="s">
        <v>60</v>
      </c>
      <c r="C58" s="55">
        <v>2645</v>
      </c>
    </row>
    <row r="59" spans="1:3" x14ac:dyDescent="0.2">
      <c r="A59" s="50">
        <v>43127</v>
      </c>
      <c r="B59" s="51" t="s">
        <v>61</v>
      </c>
      <c r="C59" s="52">
        <v>1514</v>
      </c>
    </row>
    <row r="60" spans="1:3" x14ac:dyDescent="0.2">
      <c r="A60" s="53">
        <v>43134</v>
      </c>
      <c r="B60" s="54" t="s">
        <v>62</v>
      </c>
      <c r="C60" s="55">
        <v>2606</v>
      </c>
    </row>
    <row r="61" spans="1:3" x14ac:dyDescent="0.2">
      <c r="A61" s="50">
        <v>43140</v>
      </c>
      <c r="B61" s="51" t="s">
        <v>65</v>
      </c>
      <c r="C61" s="52">
        <v>2315</v>
      </c>
    </row>
    <row r="62" spans="1:3" x14ac:dyDescent="0.2">
      <c r="A62" s="53">
        <v>43145</v>
      </c>
      <c r="B62" s="54" t="s">
        <v>60</v>
      </c>
      <c r="C62" s="55">
        <v>2908</v>
      </c>
    </row>
    <row r="63" spans="1:3" x14ac:dyDescent="0.2">
      <c r="A63" s="50">
        <v>43147</v>
      </c>
      <c r="B63" s="51" t="s">
        <v>61</v>
      </c>
      <c r="C63" s="52">
        <v>2002</v>
      </c>
    </row>
    <row r="64" spans="1:3" x14ac:dyDescent="0.2">
      <c r="A64" s="53">
        <v>43147</v>
      </c>
      <c r="B64" s="54" t="s">
        <v>62</v>
      </c>
      <c r="C64" s="55">
        <v>2513</v>
      </c>
    </row>
    <row r="65" spans="1:3" x14ac:dyDescent="0.2">
      <c r="A65" s="50">
        <v>43154</v>
      </c>
      <c r="B65" s="51" t="s">
        <v>65</v>
      </c>
      <c r="C65" s="52">
        <v>1394</v>
      </c>
    </row>
    <row r="66" spans="1:3" x14ac:dyDescent="0.2">
      <c r="A66" s="53">
        <v>43160</v>
      </c>
      <c r="B66" s="54" t="s">
        <v>60</v>
      </c>
      <c r="C66" s="55">
        <v>2261</v>
      </c>
    </row>
    <row r="67" spans="1:3" x14ac:dyDescent="0.2">
      <c r="A67" s="50">
        <v>43165</v>
      </c>
      <c r="B67" s="51" t="s">
        <v>61</v>
      </c>
      <c r="C67" s="52">
        <v>1839</v>
      </c>
    </row>
    <row r="68" spans="1:3" x14ac:dyDescent="0.2">
      <c r="A68" s="53">
        <v>43175</v>
      </c>
      <c r="B68" s="54" t="s">
        <v>62</v>
      </c>
      <c r="C68" s="55">
        <v>1274</v>
      </c>
    </row>
    <row r="69" spans="1:3" x14ac:dyDescent="0.2">
      <c r="A69" s="50">
        <v>43181</v>
      </c>
      <c r="B69" s="51" t="s">
        <v>65</v>
      </c>
      <c r="C69" s="52">
        <v>2360</v>
      </c>
    </row>
    <row r="70" spans="1:3" x14ac:dyDescent="0.2">
      <c r="A70" s="53">
        <v>43183</v>
      </c>
      <c r="B70" s="54" t="s">
        <v>60</v>
      </c>
      <c r="C70" s="55">
        <v>2654</v>
      </c>
    </row>
    <row r="71" spans="1:3" x14ac:dyDescent="0.2">
      <c r="A71" s="50">
        <v>43188</v>
      </c>
      <c r="B71" s="51" t="s">
        <v>61</v>
      </c>
      <c r="C71" s="52">
        <v>2204</v>
      </c>
    </row>
    <row r="72" spans="1:3" x14ac:dyDescent="0.2">
      <c r="A72" s="53">
        <v>43196</v>
      </c>
      <c r="B72" s="54" t="s">
        <v>62</v>
      </c>
      <c r="C72" s="55">
        <v>1603</v>
      </c>
    </row>
    <row r="73" spans="1:3" x14ac:dyDescent="0.2">
      <c r="A73" s="50">
        <v>43208</v>
      </c>
      <c r="B73" s="51" t="s">
        <v>65</v>
      </c>
      <c r="C73" s="52">
        <v>1673</v>
      </c>
    </row>
    <row r="74" spans="1:3" x14ac:dyDescent="0.2">
      <c r="A74" s="53">
        <v>43211</v>
      </c>
      <c r="B74" s="54" t="s">
        <v>60</v>
      </c>
      <c r="C74" s="55">
        <v>1283</v>
      </c>
    </row>
    <row r="75" spans="1:3" x14ac:dyDescent="0.2">
      <c r="A75" s="50">
        <v>43215</v>
      </c>
      <c r="B75" s="51" t="s">
        <v>61</v>
      </c>
      <c r="C75" s="52">
        <v>2594</v>
      </c>
    </row>
    <row r="76" spans="1:3" x14ac:dyDescent="0.2">
      <c r="A76" s="53">
        <v>43221</v>
      </c>
      <c r="B76" s="54" t="s">
        <v>62</v>
      </c>
      <c r="C76" s="55">
        <v>1028</v>
      </c>
    </row>
    <row r="77" spans="1:3" x14ac:dyDescent="0.2">
      <c r="A77" s="50">
        <v>43228</v>
      </c>
      <c r="B77" s="51" t="s">
        <v>65</v>
      </c>
      <c r="C77" s="52">
        <v>2970</v>
      </c>
    </row>
    <row r="78" spans="1:3" x14ac:dyDescent="0.2">
      <c r="A78" s="53">
        <v>43231</v>
      </c>
      <c r="B78" s="54" t="s">
        <v>60</v>
      </c>
      <c r="C78" s="55">
        <v>1592</v>
      </c>
    </row>
    <row r="79" spans="1:3" x14ac:dyDescent="0.2">
      <c r="A79" s="50">
        <v>43236</v>
      </c>
      <c r="B79" s="51" t="s">
        <v>61</v>
      </c>
      <c r="C79" s="52">
        <v>1646</v>
      </c>
    </row>
    <row r="80" spans="1:3" x14ac:dyDescent="0.2">
      <c r="A80" s="53">
        <v>43237</v>
      </c>
      <c r="B80" s="54" t="s">
        <v>62</v>
      </c>
      <c r="C80" s="55">
        <v>1749</v>
      </c>
    </row>
    <row r="81" spans="1:3" x14ac:dyDescent="0.2">
      <c r="A81" s="50">
        <v>43239</v>
      </c>
      <c r="B81" s="51" t="s">
        <v>65</v>
      </c>
      <c r="C81" s="52">
        <v>2065</v>
      </c>
    </row>
    <row r="82" spans="1:3" x14ac:dyDescent="0.2">
      <c r="A82" s="53">
        <v>43246</v>
      </c>
      <c r="B82" s="54" t="s">
        <v>60</v>
      </c>
      <c r="C82" s="55">
        <v>2056</v>
      </c>
    </row>
    <row r="83" spans="1:3" x14ac:dyDescent="0.2">
      <c r="A83" s="50">
        <v>43249</v>
      </c>
      <c r="B83" s="51" t="s">
        <v>61</v>
      </c>
      <c r="C83" s="52">
        <v>2744</v>
      </c>
    </row>
    <row r="84" spans="1:3" x14ac:dyDescent="0.2">
      <c r="A84" s="53">
        <v>43267</v>
      </c>
      <c r="B84" s="54" t="s">
        <v>62</v>
      </c>
      <c r="C84" s="55">
        <v>1472</v>
      </c>
    </row>
    <row r="85" spans="1:3" x14ac:dyDescent="0.2">
      <c r="A85" s="50">
        <v>43288</v>
      </c>
      <c r="B85" s="51" t="s">
        <v>65</v>
      </c>
      <c r="C85" s="52">
        <v>2439</v>
      </c>
    </row>
    <row r="86" spans="1:3" x14ac:dyDescent="0.2">
      <c r="A86" s="53">
        <v>43291</v>
      </c>
      <c r="B86" s="54" t="s">
        <v>60</v>
      </c>
      <c r="C86" s="55">
        <v>1473</v>
      </c>
    </row>
    <row r="87" spans="1:3" x14ac:dyDescent="0.2">
      <c r="A87" s="50">
        <v>43297</v>
      </c>
      <c r="B87" s="51" t="s">
        <v>61</v>
      </c>
      <c r="C87" s="52">
        <v>1356</v>
      </c>
    </row>
    <row r="88" spans="1:3" x14ac:dyDescent="0.2">
      <c r="A88" s="53">
        <v>43298</v>
      </c>
      <c r="B88" s="54" t="s">
        <v>62</v>
      </c>
      <c r="C88" s="55">
        <v>2197</v>
      </c>
    </row>
    <row r="89" spans="1:3" x14ac:dyDescent="0.2">
      <c r="A89" s="50">
        <v>43305</v>
      </c>
      <c r="B89" s="51" t="s">
        <v>65</v>
      </c>
      <c r="C89" s="52">
        <v>2095</v>
      </c>
    </row>
    <row r="90" spans="1:3" x14ac:dyDescent="0.2">
      <c r="A90" s="53">
        <v>43308</v>
      </c>
      <c r="B90" s="54" t="s">
        <v>60</v>
      </c>
      <c r="C90" s="55">
        <v>2749</v>
      </c>
    </row>
    <row r="91" spans="1:3" x14ac:dyDescent="0.2">
      <c r="A91" s="50">
        <v>43315</v>
      </c>
      <c r="B91" s="51" t="s">
        <v>61</v>
      </c>
      <c r="C91" s="52">
        <v>2761</v>
      </c>
    </row>
    <row r="92" spans="1:3" x14ac:dyDescent="0.2">
      <c r="A92" s="53">
        <v>43321</v>
      </c>
      <c r="B92" s="54" t="s">
        <v>62</v>
      </c>
      <c r="C92" s="55">
        <v>1700</v>
      </c>
    </row>
    <row r="93" spans="1:3" x14ac:dyDescent="0.2">
      <c r="A93" s="50">
        <v>43327</v>
      </c>
      <c r="B93" s="51" t="s">
        <v>65</v>
      </c>
      <c r="C93" s="52">
        <v>2495</v>
      </c>
    </row>
    <row r="94" spans="1:3" x14ac:dyDescent="0.2">
      <c r="A94" s="53">
        <v>43328</v>
      </c>
      <c r="B94" s="54" t="s">
        <v>60</v>
      </c>
      <c r="C94" s="55">
        <v>1027</v>
      </c>
    </row>
    <row r="95" spans="1:3" x14ac:dyDescent="0.2">
      <c r="A95" s="50">
        <v>43329</v>
      </c>
      <c r="B95" s="51" t="s">
        <v>61</v>
      </c>
      <c r="C95" s="52">
        <v>2209</v>
      </c>
    </row>
    <row r="96" spans="1:3" x14ac:dyDescent="0.2">
      <c r="A96" s="53">
        <v>43330</v>
      </c>
      <c r="B96" s="54" t="s">
        <v>62</v>
      </c>
      <c r="C96" s="55">
        <v>2090</v>
      </c>
    </row>
    <row r="97" spans="1:3" x14ac:dyDescent="0.2">
      <c r="A97" s="50">
        <v>43333</v>
      </c>
      <c r="B97" s="51" t="s">
        <v>65</v>
      </c>
      <c r="C97" s="52">
        <v>1017</v>
      </c>
    </row>
    <row r="98" spans="1:3" x14ac:dyDescent="0.2">
      <c r="A98" s="53">
        <v>43334</v>
      </c>
      <c r="B98" s="54" t="s">
        <v>60</v>
      </c>
      <c r="C98" s="55">
        <v>2087</v>
      </c>
    </row>
    <row r="99" spans="1:3" x14ac:dyDescent="0.2">
      <c r="A99" s="50">
        <v>43337</v>
      </c>
      <c r="B99" s="51" t="s">
        <v>61</v>
      </c>
      <c r="C99" s="52">
        <v>2083</v>
      </c>
    </row>
    <row r="100" spans="1:3" x14ac:dyDescent="0.2">
      <c r="A100" s="53">
        <v>43340</v>
      </c>
      <c r="B100" s="54" t="s">
        <v>62</v>
      </c>
      <c r="C100" s="55">
        <v>1700</v>
      </c>
    </row>
    <row r="101" spans="1:3" x14ac:dyDescent="0.2">
      <c r="A101" s="50">
        <v>43344</v>
      </c>
      <c r="B101" s="51" t="s">
        <v>65</v>
      </c>
      <c r="C101" s="52">
        <v>2956</v>
      </c>
    </row>
    <row r="102" spans="1:3" x14ac:dyDescent="0.2">
      <c r="A102" s="53">
        <v>43347</v>
      </c>
      <c r="B102" s="54" t="s">
        <v>60</v>
      </c>
      <c r="C102" s="55">
        <v>2657</v>
      </c>
    </row>
    <row r="103" spans="1:3" x14ac:dyDescent="0.2">
      <c r="A103" s="50">
        <v>43356</v>
      </c>
      <c r="B103" s="51" t="s">
        <v>61</v>
      </c>
      <c r="C103" s="52">
        <v>2759</v>
      </c>
    </row>
    <row r="104" spans="1:3" x14ac:dyDescent="0.2">
      <c r="A104" s="53">
        <v>43359</v>
      </c>
      <c r="B104" s="54" t="s">
        <v>62</v>
      </c>
      <c r="C104" s="55">
        <v>2359</v>
      </c>
    </row>
    <row r="105" spans="1:3" x14ac:dyDescent="0.2">
      <c r="A105" s="50">
        <v>43363</v>
      </c>
      <c r="B105" s="51" t="s">
        <v>65</v>
      </c>
      <c r="C105" s="52">
        <v>1059</v>
      </c>
    </row>
    <row r="106" spans="1:3" x14ac:dyDescent="0.2">
      <c r="A106" s="53">
        <v>43369</v>
      </c>
      <c r="B106" s="54" t="s">
        <v>60</v>
      </c>
      <c r="C106" s="55">
        <v>2889</v>
      </c>
    </row>
    <row r="107" spans="1:3" x14ac:dyDescent="0.2">
      <c r="A107" s="50">
        <v>43375</v>
      </c>
      <c r="B107" s="51" t="s">
        <v>61</v>
      </c>
      <c r="C107" s="52">
        <v>2272</v>
      </c>
    </row>
    <row r="108" spans="1:3" x14ac:dyDescent="0.2">
      <c r="A108" s="53">
        <v>43378</v>
      </c>
      <c r="B108" s="54" t="s">
        <v>62</v>
      </c>
      <c r="C108" s="55">
        <v>2289</v>
      </c>
    </row>
    <row r="109" spans="1:3" x14ac:dyDescent="0.2">
      <c r="A109" s="50">
        <v>43383</v>
      </c>
      <c r="B109" s="51" t="s">
        <v>65</v>
      </c>
      <c r="C109" s="52">
        <v>1292</v>
      </c>
    </row>
    <row r="110" spans="1:3" x14ac:dyDescent="0.2">
      <c r="A110" s="53">
        <v>43386</v>
      </c>
      <c r="B110" s="54" t="s">
        <v>60</v>
      </c>
      <c r="C110" s="55">
        <v>1954</v>
      </c>
    </row>
    <row r="111" spans="1:3" x14ac:dyDescent="0.2">
      <c r="A111" s="50">
        <v>43389</v>
      </c>
      <c r="B111" s="51" t="s">
        <v>61</v>
      </c>
      <c r="C111" s="52">
        <v>2352</v>
      </c>
    </row>
    <row r="112" spans="1:3" x14ac:dyDescent="0.2">
      <c r="A112" s="53">
        <v>43389</v>
      </c>
      <c r="B112" s="54" t="s">
        <v>62</v>
      </c>
      <c r="C112" s="55">
        <v>1698</v>
      </c>
    </row>
    <row r="113" spans="1:3" x14ac:dyDescent="0.2">
      <c r="A113" s="50">
        <v>43391</v>
      </c>
      <c r="B113" s="51" t="s">
        <v>65</v>
      </c>
      <c r="C113" s="52">
        <v>2389</v>
      </c>
    </row>
    <row r="114" spans="1:3" x14ac:dyDescent="0.2">
      <c r="A114" s="53">
        <v>43393</v>
      </c>
      <c r="B114" s="54" t="s">
        <v>60</v>
      </c>
      <c r="C114" s="55">
        <v>1891</v>
      </c>
    </row>
    <row r="115" spans="1:3" x14ac:dyDescent="0.2">
      <c r="A115" s="50">
        <v>43398</v>
      </c>
      <c r="B115" s="51" t="s">
        <v>61</v>
      </c>
      <c r="C115" s="52">
        <v>2760</v>
      </c>
    </row>
    <row r="116" spans="1:3" x14ac:dyDescent="0.2">
      <c r="A116" s="53">
        <v>43411</v>
      </c>
      <c r="B116" s="54" t="s">
        <v>62</v>
      </c>
      <c r="C116" s="55">
        <v>2134</v>
      </c>
    </row>
    <row r="117" spans="1:3" x14ac:dyDescent="0.2">
      <c r="A117" s="50">
        <v>43414</v>
      </c>
      <c r="B117" s="51" t="s">
        <v>65</v>
      </c>
      <c r="C117" s="52">
        <v>1268</v>
      </c>
    </row>
    <row r="118" spans="1:3" x14ac:dyDescent="0.2">
      <c r="A118" s="53">
        <v>43419</v>
      </c>
      <c r="B118" s="54" t="s">
        <v>60</v>
      </c>
      <c r="C118" s="55">
        <v>1585</v>
      </c>
    </row>
    <row r="119" spans="1:3" x14ac:dyDescent="0.2">
      <c r="A119" s="50">
        <v>43420</v>
      </c>
      <c r="B119" s="51" t="s">
        <v>61</v>
      </c>
      <c r="C119" s="52">
        <v>1787</v>
      </c>
    </row>
    <row r="120" spans="1:3" x14ac:dyDescent="0.2">
      <c r="A120" s="53">
        <v>43420</v>
      </c>
      <c r="B120" s="54" t="s">
        <v>62</v>
      </c>
      <c r="C120" s="55">
        <v>1413</v>
      </c>
    </row>
    <row r="121" spans="1:3" x14ac:dyDescent="0.2">
      <c r="A121" s="50">
        <v>43420</v>
      </c>
      <c r="B121" s="51" t="s">
        <v>65</v>
      </c>
      <c r="C121" s="52">
        <v>2470</v>
      </c>
    </row>
    <row r="122" spans="1:3" x14ac:dyDescent="0.2">
      <c r="A122" s="53">
        <v>43426</v>
      </c>
      <c r="B122" s="54" t="s">
        <v>60</v>
      </c>
      <c r="C122" s="55">
        <v>2359</v>
      </c>
    </row>
    <row r="123" spans="1:3" x14ac:dyDescent="0.2">
      <c r="A123" s="50">
        <v>43428</v>
      </c>
      <c r="B123" s="51" t="s">
        <v>61</v>
      </c>
      <c r="C123" s="52">
        <v>1805</v>
      </c>
    </row>
    <row r="124" spans="1:3" x14ac:dyDescent="0.2">
      <c r="A124" s="53">
        <v>43431</v>
      </c>
      <c r="B124" s="54" t="s">
        <v>62</v>
      </c>
      <c r="C124" s="55">
        <v>1080</v>
      </c>
    </row>
    <row r="125" spans="1:3" x14ac:dyDescent="0.2">
      <c r="A125" s="50">
        <v>43433</v>
      </c>
      <c r="B125" s="51" t="s">
        <v>65</v>
      </c>
      <c r="C125" s="52">
        <v>1013</v>
      </c>
    </row>
    <row r="126" spans="1:3" x14ac:dyDescent="0.2">
      <c r="A126" s="53">
        <v>43434</v>
      </c>
      <c r="B126" s="54" t="s">
        <v>60</v>
      </c>
      <c r="C126" s="55">
        <v>2016</v>
      </c>
    </row>
    <row r="127" spans="1:3" x14ac:dyDescent="0.2">
      <c r="A127" s="50">
        <v>43438</v>
      </c>
      <c r="B127" s="51" t="s">
        <v>61</v>
      </c>
      <c r="C127" s="52">
        <v>2300</v>
      </c>
    </row>
    <row r="128" spans="1:3" x14ac:dyDescent="0.2">
      <c r="A128" s="53">
        <v>43441</v>
      </c>
      <c r="B128" s="54" t="s">
        <v>62</v>
      </c>
      <c r="C128" s="55">
        <v>1856</v>
      </c>
    </row>
    <row r="129" spans="1:3" x14ac:dyDescent="0.2">
      <c r="A129" s="50">
        <v>43447</v>
      </c>
      <c r="B129" s="51" t="s">
        <v>65</v>
      </c>
      <c r="C129" s="52">
        <v>2491</v>
      </c>
    </row>
    <row r="130" spans="1:3" x14ac:dyDescent="0.2">
      <c r="A130" s="53">
        <v>43450</v>
      </c>
      <c r="B130" s="54" t="s">
        <v>60</v>
      </c>
      <c r="C130" s="55">
        <v>2019</v>
      </c>
    </row>
    <row r="131" spans="1:3" x14ac:dyDescent="0.2">
      <c r="A131" s="50">
        <v>43454</v>
      </c>
      <c r="B131" s="51" t="s">
        <v>61</v>
      </c>
      <c r="C131" s="52">
        <v>1753</v>
      </c>
    </row>
    <row r="132" spans="1:3" x14ac:dyDescent="0.2">
      <c r="A132" s="53">
        <v>43459</v>
      </c>
      <c r="B132" s="54" t="s">
        <v>62</v>
      </c>
      <c r="C132" s="55">
        <v>1412</v>
      </c>
    </row>
    <row r="133" spans="1:3" x14ac:dyDescent="0.2">
      <c r="A133" s="50">
        <v>43461</v>
      </c>
      <c r="B133" s="51" t="s">
        <v>65</v>
      </c>
      <c r="C133" s="52">
        <v>1434</v>
      </c>
    </row>
  </sheetData>
  <pageMargins left="0.7" right="0.7" top="0.75" bottom="0.75" header="0.3" footer="0.3"/>
  <pageSetup orientation="portrait" r:id="rId4"/>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1"/>
  <sheetViews>
    <sheetView showGridLines="0" topLeftCell="A13" workbookViewId="0"/>
  </sheetViews>
  <sheetFormatPr defaultRowHeight="15" x14ac:dyDescent="0.2"/>
  <cols>
    <col min="1" max="5" width="9.140625" style="7"/>
    <col min="6" max="6" width="14.640625" style="7" bestFit="1" customWidth="1"/>
    <col min="7" max="7" width="9.2109375" style="7" customWidth="1"/>
    <col min="8" max="8" width="8.2109375" style="7" customWidth="1"/>
    <col min="9" max="9" width="11.28515625" style="7" bestFit="1" customWidth="1"/>
    <col min="10" max="16384" width="9.140625" style="7"/>
  </cols>
  <sheetData>
    <row r="1" spans="1:9" ht="15.75" thickBot="1" x14ac:dyDescent="0.25">
      <c r="A1" s="28" t="s">
        <v>18</v>
      </c>
      <c r="B1" s="29" t="s">
        <v>16</v>
      </c>
      <c r="C1" s="29" t="s">
        <v>50</v>
      </c>
      <c r="D1" s="29" t="s">
        <v>51</v>
      </c>
      <c r="E1" s="29" t="s">
        <v>23</v>
      </c>
    </row>
    <row r="2" spans="1:9" ht="24" thickTop="1" x14ac:dyDescent="0.3">
      <c r="A2" s="30">
        <v>43102</v>
      </c>
      <c r="B2" s="31" t="s">
        <v>52</v>
      </c>
      <c r="C2" s="31" t="s">
        <v>53</v>
      </c>
      <c r="D2" s="31" t="s">
        <v>54</v>
      </c>
      <c r="E2" s="32">
        <v>6512</v>
      </c>
      <c r="F2" s="3" t="s">
        <v>24</v>
      </c>
      <c r="G2" s="3" t="s">
        <v>16</v>
      </c>
      <c r="H2"/>
      <c r="I2"/>
    </row>
    <row r="3" spans="1:9" ht="23.25" x14ac:dyDescent="0.3">
      <c r="A3" s="33">
        <v>43102</v>
      </c>
      <c r="B3" s="34" t="s">
        <v>55</v>
      </c>
      <c r="C3" s="34" t="s">
        <v>53</v>
      </c>
      <c r="D3" s="35" t="s">
        <v>56</v>
      </c>
      <c r="E3" s="36">
        <v>1235</v>
      </c>
      <c r="F3" s="3" t="s">
        <v>18</v>
      </c>
      <c r="G3" t="s">
        <v>55</v>
      </c>
      <c r="H3" t="s">
        <v>52</v>
      </c>
      <c r="I3" t="s">
        <v>11</v>
      </c>
    </row>
    <row r="4" spans="1:9" ht="23.25" x14ac:dyDescent="0.3">
      <c r="A4" s="37">
        <v>43107</v>
      </c>
      <c r="B4" s="38" t="s">
        <v>55</v>
      </c>
      <c r="C4" s="38" t="s">
        <v>53</v>
      </c>
      <c r="D4" s="39" t="s">
        <v>56</v>
      </c>
      <c r="E4" s="40">
        <v>327</v>
      </c>
      <c r="F4" s="25" t="s">
        <v>27</v>
      </c>
      <c r="G4" s="4">
        <v>8196</v>
      </c>
      <c r="H4" s="4">
        <v>11743</v>
      </c>
      <c r="I4" s="4">
        <v>19939</v>
      </c>
    </row>
    <row r="5" spans="1:9" ht="23.25" x14ac:dyDescent="0.3">
      <c r="A5" s="33">
        <v>43110</v>
      </c>
      <c r="B5" s="34" t="s">
        <v>52</v>
      </c>
      <c r="C5" s="34" t="s">
        <v>57</v>
      </c>
      <c r="D5" s="35" t="s">
        <v>56</v>
      </c>
      <c r="E5" s="36">
        <v>2178</v>
      </c>
      <c r="F5" s="25" t="s">
        <v>28</v>
      </c>
      <c r="G5" s="4">
        <v>10005</v>
      </c>
      <c r="H5" s="4">
        <v>11571</v>
      </c>
      <c r="I5" s="4">
        <v>21576</v>
      </c>
    </row>
    <row r="6" spans="1:9" ht="23.25" x14ac:dyDescent="0.3">
      <c r="A6" s="37">
        <v>43110</v>
      </c>
      <c r="B6" s="38" t="s">
        <v>55</v>
      </c>
      <c r="C6" s="38" t="s">
        <v>57</v>
      </c>
      <c r="D6" s="39" t="s">
        <v>56</v>
      </c>
      <c r="E6" s="40">
        <v>1259</v>
      </c>
      <c r="F6" s="25" t="s">
        <v>29</v>
      </c>
      <c r="G6" s="4">
        <v>10022</v>
      </c>
      <c r="H6" s="4">
        <v>16473</v>
      </c>
      <c r="I6" s="4">
        <v>26495</v>
      </c>
    </row>
    <row r="7" spans="1:9" ht="23.25" x14ac:dyDescent="0.3">
      <c r="A7" s="33">
        <v>43110</v>
      </c>
      <c r="B7" s="34" t="s">
        <v>55</v>
      </c>
      <c r="C7" s="34" t="s">
        <v>53</v>
      </c>
      <c r="D7" s="34" t="s">
        <v>54</v>
      </c>
      <c r="E7" s="36">
        <v>3196</v>
      </c>
      <c r="F7" s="25" t="s">
        <v>30</v>
      </c>
      <c r="G7" s="4">
        <v>7043</v>
      </c>
      <c r="H7" s="4">
        <v>10245</v>
      </c>
      <c r="I7" s="4">
        <v>17288</v>
      </c>
    </row>
    <row r="8" spans="1:9" ht="23.25" x14ac:dyDescent="0.3">
      <c r="A8" s="37">
        <v>43114</v>
      </c>
      <c r="B8" s="38" t="s">
        <v>52</v>
      </c>
      <c r="C8" s="38" t="s">
        <v>57</v>
      </c>
      <c r="D8" s="38" t="s">
        <v>54</v>
      </c>
      <c r="E8" s="40">
        <v>2508</v>
      </c>
      <c r="F8" s="25" t="s">
        <v>31</v>
      </c>
      <c r="G8" s="4">
        <v>10361</v>
      </c>
      <c r="H8" s="4">
        <v>14309</v>
      </c>
      <c r="I8" s="4">
        <v>24670</v>
      </c>
    </row>
    <row r="9" spans="1:9" ht="23.25" x14ac:dyDescent="0.3">
      <c r="A9" s="33">
        <v>43115</v>
      </c>
      <c r="B9" s="34" t="s">
        <v>55</v>
      </c>
      <c r="C9" s="34" t="s">
        <v>57</v>
      </c>
      <c r="D9" s="34" t="s">
        <v>54</v>
      </c>
      <c r="E9" s="36">
        <v>1982</v>
      </c>
      <c r="F9" s="25" t="s">
        <v>32</v>
      </c>
      <c r="G9" s="4">
        <v>10467</v>
      </c>
      <c r="H9" s="4">
        <v>14595</v>
      </c>
      <c r="I9" s="4">
        <v>25062</v>
      </c>
    </row>
    <row r="10" spans="1:9" ht="23.25" x14ac:dyDescent="0.3">
      <c r="A10" s="37">
        <v>43118</v>
      </c>
      <c r="B10" s="38" t="s">
        <v>55</v>
      </c>
      <c r="C10" s="38" t="s">
        <v>53</v>
      </c>
      <c r="D10" s="38" t="s">
        <v>54</v>
      </c>
      <c r="E10" s="40">
        <v>197</v>
      </c>
      <c r="F10" s="25" t="s">
        <v>33</v>
      </c>
      <c r="G10" s="4">
        <v>10533</v>
      </c>
      <c r="H10" s="4">
        <v>14642</v>
      </c>
      <c r="I10" s="4">
        <v>25175</v>
      </c>
    </row>
    <row r="11" spans="1:9" ht="23.25" x14ac:dyDescent="0.3">
      <c r="A11" s="33">
        <v>43126</v>
      </c>
      <c r="B11" s="34" t="s">
        <v>52</v>
      </c>
      <c r="C11" s="34" t="s">
        <v>53</v>
      </c>
      <c r="D11" s="35" t="s">
        <v>56</v>
      </c>
      <c r="E11" s="36">
        <v>545</v>
      </c>
      <c r="F11" s="25" t="s">
        <v>34</v>
      </c>
      <c r="G11" s="4">
        <v>10135</v>
      </c>
      <c r="H11" s="4">
        <v>14159</v>
      </c>
      <c r="I11" s="4">
        <v>24294</v>
      </c>
    </row>
    <row r="12" spans="1:9" ht="23.25" x14ac:dyDescent="0.3">
      <c r="A12" s="37">
        <v>43134</v>
      </c>
      <c r="B12" s="38" t="s">
        <v>55</v>
      </c>
      <c r="C12" s="38" t="s">
        <v>53</v>
      </c>
      <c r="D12" s="38" t="s">
        <v>54</v>
      </c>
      <c r="E12" s="40">
        <v>3280</v>
      </c>
      <c r="F12" s="25" t="s">
        <v>35</v>
      </c>
      <c r="G12" s="4">
        <v>10809</v>
      </c>
      <c r="H12" s="4">
        <v>14999</v>
      </c>
      <c r="I12" s="4">
        <v>25808</v>
      </c>
    </row>
    <row r="13" spans="1:9" ht="23.25" x14ac:dyDescent="0.3">
      <c r="A13" s="33">
        <v>43141</v>
      </c>
      <c r="B13" s="34" t="s">
        <v>55</v>
      </c>
      <c r="C13" s="34" t="s">
        <v>57</v>
      </c>
      <c r="D13" s="35" t="s">
        <v>56</v>
      </c>
      <c r="E13" s="36">
        <v>1224</v>
      </c>
      <c r="F13" s="25" t="s">
        <v>36</v>
      </c>
      <c r="G13" s="4">
        <v>10729</v>
      </c>
      <c r="H13" s="4">
        <v>14985</v>
      </c>
      <c r="I13" s="4">
        <v>25714</v>
      </c>
    </row>
    <row r="14" spans="1:9" ht="23.25" x14ac:dyDescent="0.3">
      <c r="A14" s="37">
        <v>43146</v>
      </c>
      <c r="B14" s="38" t="s">
        <v>52</v>
      </c>
      <c r="C14" s="38" t="s">
        <v>57</v>
      </c>
      <c r="D14" s="39" t="s">
        <v>56</v>
      </c>
      <c r="E14" s="40">
        <v>2053</v>
      </c>
      <c r="F14" s="25" t="s">
        <v>37</v>
      </c>
      <c r="G14" s="4">
        <v>10592</v>
      </c>
      <c r="H14" s="4">
        <v>14755</v>
      </c>
      <c r="I14" s="4">
        <v>25347</v>
      </c>
    </row>
    <row r="15" spans="1:9" ht="23.25" x14ac:dyDescent="0.3">
      <c r="A15" s="33">
        <v>43147</v>
      </c>
      <c r="B15" s="34" t="s">
        <v>52</v>
      </c>
      <c r="C15" s="34" t="s">
        <v>53</v>
      </c>
      <c r="D15" s="35" t="s">
        <v>56</v>
      </c>
      <c r="E15" s="36">
        <v>873</v>
      </c>
      <c r="F15" s="25" t="s">
        <v>38</v>
      </c>
      <c r="G15" s="4">
        <v>9921</v>
      </c>
      <c r="H15" s="4">
        <v>13847</v>
      </c>
      <c r="I15" s="4">
        <v>23768</v>
      </c>
    </row>
    <row r="16" spans="1:9" ht="23.25" x14ac:dyDescent="0.3">
      <c r="A16" s="37">
        <v>43148</v>
      </c>
      <c r="B16" s="38" t="s">
        <v>55</v>
      </c>
      <c r="C16" s="38" t="s">
        <v>57</v>
      </c>
      <c r="D16" s="38" t="s">
        <v>54</v>
      </c>
      <c r="E16" s="40">
        <v>1877</v>
      </c>
      <c r="F16" s="25" t="s">
        <v>11</v>
      </c>
      <c r="G16" s="4">
        <v>118813</v>
      </c>
      <c r="H16" s="4">
        <v>166323</v>
      </c>
      <c r="I16" s="4">
        <v>285136</v>
      </c>
    </row>
    <row r="17" spans="1:9" x14ac:dyDescent="0.2">
      <c r="A17" s="33">
        <v>43150</v>
      </c>
      <c r="B17" s="34" t="s">
        <v>55</v>
      </c>
      <c r="C17" s="34" t="s">
        <v>53</v>
      </c>
      <c r="D17" s="35" t="s">
        <v>56</v>
      </c>
      <c r="E17" s="36">
        <v>496</v>
      </c>
    </row>
    <row r="18" spans="1:9" x14ac:dyDescent="0.2">
      <c r="A18" s="37">
        <v>43150</v>
      </c>
      <c r="B18" s="38" t="s">
        <v>55</v>
      </c>
      <c r="C18" s="38" t="s">
        <v>53</v>
      </c>
      <c r="D18" s="39" t="s">
        <v>56</v>
      </c>
      <c r="E18" s="40">
        <v>2944</v>
      </c>
    </row>
    <row r="19" spans="1:9" x14ac:dyDescent="0.2">
      <c r="A19" s="33">
        <v>43151</v>
      </c>
      <c r="B19" s="34" t="s">
        <v>55</v>
      </c>
      <c r="C19" s="34" t="s">
        <v>53</v>
      </c>
      <c r="D19" s="34" t="s">
        <v>54</v>
      </c>
      <c r="E19" s="36">
        <v>184</v>
      </c>
    </row>
    <row r="20" spans="1:9" x14ac:dyDescent="0.2">
      <c r="A20" s="37">
        <v>43158</v>
      </c>
      <c r="B20" s="38" t="s">
        <v>52</v>
      </c>
      <c r="C20" s="38" t="s">
        <v>53</v>
      </c>
      <c r="D20" s="38" t="s">
        <v>54</v>
      </c>
      <c r="E20" s="40">
        <v>8645</v>
      </c>
    </row>
    <row r="21" spans="1:9" x14ac:dyDescent="0.2">
      <c r="A21" s="33">
        <v>43160</v>
      </c>
      <c r="B21" s="34" t="s">
        <v>52</v>
      </c>
      <c r="C21" s="34" t="s">
        <v>57</v>
      </c>
      <c r="D21" s="34" t="s">
        <v>54</v>
      </c>
      <c r="E21" s="36">
        <v>2446</v>
      </c>
    </row>
    <row r="22" spans="1:9" ht="23.25" x14ac:dyDescent="0.3">
      <c r="A22" s="37">
        <v>43165</v>
      </c>
      <c r="B22" s="38" t="s">
        <v>55</v>
      </c>
      <c r="C22" s="38" t="s">
        <v>57</v>
      </c>
      <c r="D22" s="39" t="s">
        <v>56</v>
      </c>
      <c r="E22" s="40">
        <v>1471</v>
      </c>
      <c r="F22" s="3" t="s">
        <v>24</v>
      </c>
      <c r="G22" s="3" t="s">
        <v>50</v>
      </c>
      <c r="H22"/>
      <c r="I22"/>
    </row>
    <row r="23" spans="1:9" ht="23.25" x14ac:dyDescent="0.3">
      <c r="A23" s="33">
        <v>43177</v>
      </c>
      <c r="B23" s="34" t="s">
        <v>52</v>
      </c>
      <c r="C23" s="34" t="s">
        <v>57</v>
      </c>
      <c r="D23" s="35" t="s">
        <v>56</v>
      </c>
      <c r="E23" s="36">
        <v>2419</v>
      </c>
      <c r="F23" s="3" t="s">
        <v>18</v>
      </c>
      <c r="G23" t="s">
        <v>57</v>
      </c>
      <c r="H23" t="s">
        <v>53</v>
      </c>
      <c r="I23" t="s">
        <v>11</v>
      </c>
    </row>
    <row r="24" spans="1:9" ht="23.25" x14ac:dyDescent="0.3">
      <c r="A24" s="37">
        <v>43177</v>
      </c>
      <c r="B24" s="38" t="s">
        <v>55</v>
      </c>
      <c r="C24" s="38" t="s">
        <v>53</v>
      </c>
      <c r="D24" s="38" t="s">
        <v>54</v>
      </c>
      <c r="E24" s="40">
        <v>256</v>
      </c>
      <c r="F24" s="25" t="s">
        <v>27</v>
      </c>
      <c r="G24" s="4">
        <v>7927</v>
      </c>
      <c r="H24" s="4">
        <v>12012</v>
      </c>
      <c r="I24" s="4">
        <v>19939</v>
      </c>
    </row>
    <row r="25" spans="1:9" ht="23.25" x14ac:dyDescent="0.3">
      <c r="A25" s="33">
        <v>43179</v>
      </c>
      <c r="B25" s="34" t="s">
        <v>55</v>
      </c>
      <c r="C25" s="34" t="s">
        <v>57</v>
      </c>
      <c r="D25" s="34" t="s">
        <v>54</v>
      </c>
      <c r="E25" s="36">
        <v>2251</v>
      </c>
      <c r="F25" s="25" t="s">
        <v>28</v>
      </c>
      <c r="G25" s="4">
        <v>5154</v>
      </c>
      <c r="H25" s="4">
        <v>16422</v>
      </c>
      <c r="I25" s="4">
        <v>21576</v>
      </c>
    </row>
    <row r="26" spans="1:9" ht="23.25" x14ac:dyDescent="0.3">
      <c r="A26" s="37">
        <v>43181</v>
      </c>
      <c r="B26" s="38" t="s">
        <v>52</v>
      </c>
      <c r="C26" s="38" t="s">
        <v>57</v>
      </c>
      <c r="D26" s="38" t="s">
        <v>54</v>
      </c>
      <c r="E26" s="40">
        <v>2878</v>
      </c>
      <c r="F26" s="25" t="s">
        <v>29</v>
      </c>
      <c r="G26" s="4">
        <v>11465</v>
      </c>
      <c r="H26" s="4">
        <v>15030</v>
      </c>
      <c r="I26" s="4">
        <v>26495</v>
      </c>
    </row>
    <row r="27" spans="1:9" ht="23.25" x14ac:dyDescent="0.3">
      <c r="A27" s="33">
        <v>43181</v>
      </c>
      <c r="B27" s="34" t="s">
        <v>52</v>
      </c>
      <c r="C27" s="34" t="s">
        <v>53</v>
      </c>
      <c r="D27" s="34" t="s">
        <v>54</v>
      </c>
      <c r="E27" s="36">
        <v>8021</v>
      </c>
      <c r="F27" s="25" t="s">
        <v>30</v>
      </c>
      <c r="G27" s="4">
        <v>7742</v>
      </c>
      <c r="H27" s="4">
        <v>9546</v>
      </c>
      <c r="I27" s="4">
        <v>17288</v>
      </c>
    </row>
    <row r="28" spans="1:9" ht="23.25" x14ac:dyDescent="0.3">
      <c r="A28" s="37">
        <v>43181</v>
      </c>
      <c r="B28" s="38" t="s">
        <v>55</v>
      </c>
      <c r="C28" s="38" t="s">
        <v>53</v>
      </c>
      <c r="D28" s="39" t="s">
        <v>56</v>
      </c>
      <c r="E28" s="40">
        <v>406</v>
      </c>
      <c r="F28" s="25" t="s">
        <v>31</v>
      </c>
      <c r="G28" s="4">
        <v>10107</v>
      </c>
      <c r="H28" s="4">
        <v>14563</v>
      </c>
      <c r="I28" s="4">
        <v>24670</v>
      </c>
    </row>
    <row r="29" spans="1:9" ht="23.25" x14ac:dyDescent="0.3">
      <c r="A29" s="33">
        <v>43182</v>
      </c>
      <c r="B29" s="34" t="s">
        <v>55</v>
      </c>
      <c r="C29" s="34" t="s">
        <v>53</v>
      </c>
      <c r="D29" s="35" t="s">
        <v>56</v>
      </c>
      <c r="E29" s="36">
        <v>2480</v>
      </c>
      <c r="F29" s="25" t="s">
        <v>32</v>
      </c>
      <c r="G29" s="4">
        <v>10191</v>
      </c>
      <c r="H29" s="4">
        <v>14871</v>
      </c>
      <c r="I29" s="4">
        <v>25062</v>
      </c>
    </row>
    <row r="30" spans="1:9" ht="23.25" x14ac:dyDescent="0.3">
      <c r="A30" s="37">
        <v>43186</v>
      </c>
      <c r="B30" s="38" t="s">
        <v>52</v>
      </c>
      <c r="C30" s="38" t="s">
        <v>53</v>
      </c>
      <c r="D30" s="39" t="s">
        <v>56</v>
      </c>
      <c r="E30" s="40">
        <v>709</v>
      </c>
      <c r="F30" s="25" t="s">
        <v>33</v>
      </c>
      <c r="G30" s="4">
        <v>10100</v>
      </c>
      <c r="H30" s="4">
        <v>15075</v>
      </c>
      <c r="I30" s="4">
        <v>25175</v>
      </c>
    </row>
    <row r="31" spans="1:9" ht="23.25" x14ac:dyDescent="0.3">
      <c r="A31" s="33">
        <v>43188</v>
      </c>
      <c r="B31" s="34" t="s">
        <v>55</v>
      </c>
      <c r="C31" s="34" t="s">
        <v>53</v>
      </c>
      <c r="D31" s="34" t="s">
        <v>54</v>
      </c>
      <c r="E31" s="36">
        <v>3158</v>
      </c>
      <c r="F31" s="25" t="s">
        <v>34</v>
      </c>
      <c r="G31" s="4">
        <v>10061</v>
      </c>
      <c r="H31" s="4">
        <v>14233</v>
      </c>
      <c r="I31" s="4">
        <v>24294</v>
      </c>
    </row>
    <row r="32" spans="1:9" ht="23.25" x14ac:dyDescent="0.3">
      <c r="A32" s="37">
        <v>43193</v>
      </c>
      <c r="B32" s="38" t="s">
        <v>55</v>
      </c>
      <c r="C32" s="38" t="s">
        <v>57</v>
      </c>
      <c r="D32" s="38" t="s">
        <v>54</v>
      </c>
      <c r="E32" s="40">
        <v>1827</v>
      </c>
      <c r="F32" s="25" t="s">
        <v>35</v>
      </c>
      <c r="G32" s="4">
        <v>10231</v>
      </c>
      <c r="H32" s="4">
        <v>15577</v>
      </c>
      <c r="I32" s="4">
        <v>25808</v>
      </c>
    </row>
    <row r="33" spans="1:9" ht="23.25" x14ac:dyDescent="0.3">
      <c r="A33" s="33">
        <v>43194</v>
      </c>
      <c r="B33" s="34" t="s">
        <v>55</v>
      </c>
      <c r="C33" s="34" t="s">
        <v>53</v>
      </c>
      <c r="D33" s="35" t="s">
        <v>56</v>
      </c>
      <c r="E33" s="36">
        <v>259</v>
      </c>
      <c r="F33" s="25" t="s">
        <v>36</v>
      </c>
      <c r="G33" s="4">
        <v>10350</v>
      </c>
      <c r="H33" s="4">
        <v>15364</v>
      </c>
      <c r="I33" s="4">
        <v>25714</v>
      </c>
    </row>
    <row r="34" spans="1:9" ht="23.25" x14ac:dyDescent="0.3">
      <c r="A34" s="37">
        <v>43202</v>
      </c>
      <c r="B34" s="38" t="s">
        <v>55</v>
      </c>
      <c r="C34" s="38" t="s">
        <v>53</v>
      </c>
      <c r="D34" s="39" t="s">
        <v>56</v>
      </c>
      <c r="E34" s="40">
        <v>1183</v>
      </c>
      <c r="F34" s="25" t="s">
        <v>37</v>
      </c>
      <c r="G34" s="4">
        <v>10594</v>
      </c>
      <c r="H34" s="4">
        <v>14753</v>
      </c>
      <c r="I34" s="4">
        <v>25347</v>
      </c>
    </row>
    <row r="35" spans="1:9" ht="23.25" x14ac:dyDescent="0.3">
      <c r="A35" s="33">
        <v>43205</v>
      </c>
      <c r="B35" s="34" t="s">
        <v>55</v>
      </c>
      <c r="C35" s="34" t="s">
        <v>53</v>
      </c>
      <c r="D35" s="34" t="s">
        <v>54</v>
      </c>
      <c r="E35" s="36">
        <v>2465</v>
      </c>
      <c r="F35" s="25" t="s">
        <v>38</v>
      </c>
      <c r="G35" s="4">
        <v>9553</v>
      </c>
      <c r="H35" s="4">
        <v>14215</v>
      </c>
      <c r="I35" s="4">
        <v>23768</v>
      </c>
    </row>
    <row r="36" spans="1:9" ht="23.25" x14ac:dyDescent="0.3">
      <c r="A36" s="37">
        <v>43211</v>
      </c>
      <c r="B36" s="38" t="s">
        <v>52</v>
      </c>
      <c r="C36" s="38" t="s">
        <v>53</v>
      </c>
      <c r="D36" s="39" t="s">
        <v>56</v>
      </c>
      <c r="E36" s="40">
        <v>453</v>
      </c>
      <c r="F36" s="25" t="s">
        <v>11</v>
      </c>
      <c r="G36" s="4">
        <v>113475</v>
      </c>
      <c r="H36" s="4">
        <v>171661</v>
      </c>
      <c r="I36" s="4">
        <v>285136</v>
      </c>
    </row>
    <row r="37" spans="1:9" x14ac:dyDescent="0.2">
      <c r="A37" s="33">
        <v>43213</v>
      </c>
      <c r="B37" s="34" t="s">
        <v>52</v>
      </c>
      <c r="C37" s="34" t="s">
        <v>57</v>
      </c>
      <c r="D37" s="34" t="s">
        <v>54</v>
      </c>
      <c r="E37" s="36">
        <v>2453</v>
      </c>
    </row>
    <row r="38" spans="1:9" x14ac:dyDescent="0.2">
      <c r="A38" s="37">
        <v>43213</v>
      </c>
      <c r="B38" s="38" t="s">
        <v>55</v>
      </c>
      <c r="C38" s="38" t="s">
        <v>57</v>
      </c>
      <c r="D38" s="39" t="s">
        <v>56</v>
      </c>
      <c r="E38" s="40">
        <v>1258</v>
      </c>
    </row>
    <row r="39" spans="1:9" x14ac:dyDescent="0.2">
      <c r="A39" s="33">
        <v>43215</v>
      </c>
      <c r="B39" s="34" t="s">
        <v>52</v>
      </c>
      <c r="C39" s="34" t="s">
        <v>53</v>
      </c>
      <c r="D39" s="34" t="s">
        <v>54</v>
      </c>
      <c r="E39" s="36">
        <v>5135</v>
      </c>
    </row>
    <row r="40" spans="1:9" x14ac:dyDescent="0.2">
      <c r="A40" s="37">
        <v>43219</v>
      </c>
      <c r="B40" s="38" t="s">
        <v>52</v>
      </c>
      <c r="C40" s="38" t="s">
        <v>57</v>
      </c>
      <c r="D40" s="39" t="s">
        <v>56</v>
      </c>
      <c r="E40" s="40">
        <v>2204</v>
      </c>
    </row>
    <row r="41" spans="1:9" ht="23.25" x14ac:dyDescent="0.3">
      <c r="A41" s="33">
        <v>43219</v>
      </c>
      <c r="B41" s="34" t="s">
        <v>55</v>
      </c>
      <c r="C41" s="34" t="s">
        <v>53</v>
      </c>
      <c r="D41" s="34" t="s">
        <v>54</v>
      </c>
      <c r="E41" s="36">
        <v>51</v>
      </c>
      <c r="F41" s="3" t="s">
        <v>24</v>
      </c>
      <c r="G41" s="3" t="s">
        <v>51</v>
      </c>
      <c r="H41"/>
      <c r="I41"/>
    </row>
    <row r="42" spans="1:9" ht="23.25" x14ac:dyDescent="0.3">
      <c r="A42" s="37">
        <v>43222</v>
      </c>
      <c r="B42" s="38" t="s">
        <v>55</v>
      </c>
      <c r="C42" s="38" t="s">
        <v>57</v>
      </c>
      <c r="D42" s="38" t="s">
        <v>54</v>
      </c>
      <c r="E42" s="40">
        <v>2367</v>
      </c>
      <c r="F42" s="3" t="s">
        <v>18</v>
      </c>
      <c r="G42" t="s">
        <v>56</v>
      </c>
      <c r="H42" t="s">
        <v>54</v>
      </c>
      <c r="I42" t="s">
        <v>11</v>
      </c>
    </row>
    <row r="43" spans="1:9" ht="23.25" x14ac:dyDescent="0.3">
      <c r="A43" s="33">
        <v>43226</v>
      </c>
      <c r="B43" s="34" t="s">
        <v>52</v>
      </c>
      <c r="C43" s="34" t="s">
        <v>53</v>
      </c>
      <c r="D43" s="35" t="s">
        <v>56</v>
      </c>
      <c r="E43" s="36">
        <v>1287</v>
      </c>
      <c r="F43" s="25" t="s">
        <v>27</v>
      </c>
      <c r="G43" s="4">
        <v>5544</v>
      </c>
      <c r="H43" s="4">
        <v>14395</v>
      </c>
      <c r="I43" s="4">
        <v>19939</v>
      </c>
    </row>
    <row r="44" spans="1:9" ht="23.25" x14ac:dyDescent="0.3">
      <c r="A44" s="37">
        <v>43227</v>
      </c>
      <c r="B44" s="38" t="s">
        <v>55</v>
      </c>
      <c r="C44" s="38" t="s">
        <v>53</v>
      </c>
      <c r="D44" s="38" t="s">
        <v>54</v>
      </c>
      <c r="E44" s="40">
        <v>2715</v>
      </c>
      <c r="F44" s="25" t="s">
        <v>28</v>
      </c>
      <c r="G44" s="4">
        <v>7590</v>
      </c>
      <c r="H44" s="4">
        <v>13986</v>
      </c>
      <c r="I44" s="4">
        <v>21576</v>
      </c>
    </row>
    <row r="45" spans="1:9" ht="23.25" x14ac:dyDescent="0.3">
      <c r="A45" s="33">
        <v>43232</v>
      </c>
      <c r="B45" s="34" t="s">
        <v>55</v>
      </c>
      <c r="C45" s="34" t="s">
        <v>53</v>
      </c>
      <c r="D45" s="35" t="s">
        <v>56</v>
      </c>
      <c r="E45" s="36">
        <v>747</v>
      </c>
      <c r="F45" s="25" t="s">
        <v>29</v>
      </c>
      <c r="G45" s="4">
        <v>7485</v>
      </c>
      <c r="H45" s="4">
        <v>19010</v>
      </c>
      <c r="I45" s="4">
        <v>26495</v>
      </c>
    </row>
    <row r="46" spans="1:9" ht="23.25" x14ac:dyDescent="0.3">
      <c r="A46" s="37">
        <v>43233</v>
      </c>
      <c r="B46" s="38" t="s">
        <v>55</v>
      </c>
      <c r="C46" s="38" t="s">
        <v>53</v>
      </c>
      <c r="D46" s="39" t="s">
        <v>56</v>
      </c>
      <c r="E46" s="40">
        <v>2805</v>
      </c>
      <c r="F46" s="25" t="s">
        <v>30</v>
      </c>
      <c r="G46" s="4">
        <v>5357</v>
      </c>
      <c r="H46" s="4">
        <v>11931</v>
      </c>
      <c r="I46" s="4">
        <v>17288</v>
      </c>
    </row>
    <row r="47" spans="1:9" ht="23.25" x14ac:dyDescent="0.3">
      <c r="A47" s="33">
        <v>43237</v>
      </c>
      <c r="B47" s="34" t="s">
        <v>55</v>
      </c>
      <c r="C47" s="34" t="s">
        <v>53</v>
      </c>
      <c r="D47" s="34" t="s">
        <v>54</v>
      </c>
      <c r="E47" s="36">
        <v>80</v>
      </c>
      <c r="F47" s="25" t="s">
        <v>31</v>
      </c>
      <c r="G47" s="4">
        <v>9416</v>
      </c>
      <c r="H47" s="4">
        <v>15254</v>
      </c>
      <c r="I47" s="4">
        <v>24670</v>
      </c>
    </row>
    <row r="48" spans="1:9" ht="23.25" x14ac:dyDescent="0.3">
      <c r="A48" s="37">
        <v>43240</v>
      </c>
      <c r="B48" s="38" t="s">
        <v>52</v>
      </c>
      <c r="C48" s="38" t="s">
        <v>57</v>
      </c>
      <c r="D48" s="38" t="s">
        <v>54</v>
      </c>
      <c r="E48" s="40">
        <v>3163</v>
      </c>
      <c r="F48" s="25" t="s">
        <v>32</v>
      </c>
      <c r="G48" s="4">
        <v>9453</v>
      </c>
      <c r="H48" s="4">
        <v>15609</v>
      </c>
      <c r="I48" s="4">
        <v>25062</v>
      </c>
    </row>
    <row r="49" spans="1:9" ht="23.25" x14ac:dyDescent="0.3">
      <c r="A49" s="33">
        <v>43245</v>
      </c>
      <c r="B49" s="34" t="s">
        <v>52</v>
      </c>
      <c r="C49" s="34" t="s">
        <v>53</v>
      </c>
      <c r="D49" s="34" t="s">
        <v>54</v>
      </c>
      <c r="E49" s="36">
        <v>6929</v>
      </c>
      <c r="F49" s="25" t="s">
        <v>33</v>
      </c>
      <c r="G49" s="4">
        <v>9511</v>
      </c>
      <c r="H49" s="4">
        <v>15664</v>
      </c>
      <c r="I49" s="4">
        <v>25175</v>
      </c>
    </row>
    <row r="50" spans="1:9" ht="23.25" x14ac:dyDescent="0.3">
      <c r="A50" s="37">
        <v>43246</v>
      </c>
      <c r="B50" s="38" t="s">
        <v>52</v>
      </c>
      <c r="C50" s="38" t="s">
        <v>57</v>
      </c>
      <c r="D50" s="39" t="s">
        <v>56</v>
      </c>
      <c r="E50" s="40">
        <v>2930</v>
      </c>
      <c r="F50" s="25" t="s">
        <v>34</v>
      </c>
      <c r="G50" s="4">
        <v>8853</v>
      </c>
      <c r="H50" s="4">
        <v>15441</v>
      </c>
      <c r="I50" s="4">
        <v>24294</v>
      </c>
    </row>
    <row r="51" spans="1:9" ht="23.25" x14ac:dyDescent="0.3">
      <c r="A51" s="33">
        <v>43247</v>
      </c>
      <c r="B51" s="34" t="s">
        <v>55</v>
      </c>
      <c r="C51" s="34" t="s">
        <v>57</v>
      </c>
      <c r="D51" s="35" t="s">
        <v>56</v>
      </c>
      <c r="E51" s="36">
        <v>1647</v>
      </c>
      <c r="F51" s="25" t="s">
        <v>35</v>
      </c>
      <c r="G51" s="4">
        <v>9472</v>
      </c>
      <c r="H51" s="4">
        <v>16336</v>
      </c>
      <c r="I51" s="4">
        <v>25808</v>
      </c>
    </row>
    <row r="52" spans="1:9" ht="23.25" x14ac:dyDescent="0.3">
      <c r="A52" s="37">
        <v>43257</v>
      </c>
      <c r="B52" s="38" t="s">
        <v>52</v>
      </c>
      <c r="C52" s="38" t="s">
        <v>53</v>
      </c>
      <c r="D52" s="39" t="s">
        <v>56</v>
      </c>
      <c r="E52" s="40">
        <v>1518</v>
      </c>
      <c r="F52" s="25" t="s">
        <v>36</v>
      </c>
      <c r="G52" s="4">
        <v>9629</v>
      </c>
      <c r="H52" s="4">
        <v>16085</v>
      </c>
      <c r="I52" s="4">
        <v>25714</v>
      </c>
    </row>
    <row r="53" spans="1:9" ht="23.25" x14ac:dyDescent="0.3">
      <c r="A53" s="33">
        <v>43261</v>
      </c>
      <c r="B53" s="34" t="s">
        <v>55</v>
      </c>
      <c r="C53" s="34" t="s">
        <v>53</v>
      </c>
      <c r="D53" s="35" t="s">
        <v>56</v>
      </c>
      <c r="E53" s="36">
        <v>2408</v>
      </c>
      <c r="F53" s="25" t="s">
        <v>37</v>
      </c>
      <c r="G53" s="4">
        <v>9483</v>
      </c>
      <c r="H53" s="4">
        <v>15864</v>
      </c>
      <c r="I53" s="4">
        <v>25347</v>
      </c>
    </row>
    <row r="54" spans="1:9" ht="23.25" x14ac:dyDescent="0.3">
      <c r="A54" s="37">
        <v>43263</v>
      </c>
      <c r="B54" s="38" t="s">
        <v>52</v>
      </c>
      <c r="C54" s="38" t="s">
        <v>53</v>
      </c>
      <c r="D54" s="38" t="s">
        <v>54</v>
      </c>
      <c r="E54" s="40">
        <v>6926</v>
      </c>
      <c r="F54" s="25" t="s">
        <v>38</v>
      </c>
      <c r="G54" s="4">
        <v>8863</v>
      </c>
      <c r="H54" s="4">
        <v>14905</v>
      </c>
      <c r="I54" s="4">
        <v>23768</v>
      </c>
    </row>
    <row r="55" spans="1:9" ht="23.25" x14ac:dyDescent="0.3">
      <c r="A55" s="33">
        <v>43263</v>
      </c>
      <c r="B55" s="34" t="s">
        <v>55</v>
      </c>
      <c r="C55" s="34" t="s">
        <v>57</v>
      </c>
      <c r="D55" s="35" t="s">
        <v>56</v>
      </c>
      <c r="E55" s="36">
        <v>1670</v>
      </c>
      <c r="F55" s="25" t="s">
        <v>11</v>
      </c>
      <c r="G55" s="4">
        <v>100656</v>
      </c>
      <c r="H55" s="4">
        <v>184480</v>
      </c>
      <c r="I55" s="4">
        <v>285136</v>
      </c>
    </row>
    <row r="56" spans="1:9" x14ac:dyDescent="0.2">
      <c r="A56" s="37">
        <v>43263</v>
      </c>
      <c r="B56" s="38" t="s">
        <v>55</v>
      </c>
      <c r="C56" s="38" t="s">
        <v>53</v>
      </c>
      <c r="D56" s="38" t="s">
        <v>54</v>
      </c>
      <c r="E56" s="40">
        <v>75</v>
      </c>
    </row>
    <row r="57" spans="1:9" x14ac:dyDescent="0.2">
      <c r="A57" s="33">
        <v>43265</v>
      </c>
      <c r="B57" s="34" t="s">
        <v>52</v>
      </c>
      <c r="C57" s="34" t="s">
        <v>57</v>
      </c>
      <c r="D57" s="35" t="s">
        <v>56</v>
      </c>
      <c r="E57" s="36">
        <v>2973</v>
      </c>
    </row>
    <row r="58" spans="1:9" x14ac:dyDescent="0.2">
      <c r="A58" s="37">
        <v>43272</v>
      </c>
      <c r="B58" s="38" t="s">
        <v>52</v>
      </c>
      <c r="C58" s="38" t="s">
        <v>57</v>
      </c>
      <c r="D58" s="38" t="s">
        <v>54</v>
      </c>
      <c r="E58" s="40">
        <v>3178</v>
      </c>
    </row>
    <row r="59" spans="1:9" x14ac:dyDescent="0.2">
      <c r="A59" s="33">
        <v>43272</v>
      </c>
      <c r="B59" s="34" t="s">
        <v>55</v>
      </c>
      <c r="C59" s="34" t="s">
        <v>57</v>
      </c>
      <c r="D59" s="34" t="s">
        <v>54</v>
      </c>
      <c r="E59" s="36">
        <v>2370</v>
      </c>
    </row>
    <row r="60" spans="1:9" ht="23.25" x14ac:dyDescent="0.3">
      <c r="A60" s="37">
        <v>43276</v>
      </c>
      <c r="B60" s="38" t="s">
        <v>55</v>
      </c>
      <c r="C60" s="38" t="s">
        <v>53</v>
      </c>
      <c r="D60" s="39" t="s">
        <v>56</v>
      </c>
      <c r="E60" s="40">
        <v>884</v>
      </c>
      <c r="F60" s="3" t="s">
        <v>24</v>
      </c>
      <c r="G60"/>
    </row>
    <row r="61" spans="1:9" ht="23.25" x14ac:dyDescent="0.3">
      <c r="A61" s="33">
        <v>43280</v>
      </c>
      <c r="B61" s="34" t="s">
        <v>55</v>
      </c>
      <c r="C61" s="34" t="s">
        <v>53</v>
      </c>
      <c r="D61" s="34" t="s">
        <v>54</v>
      </c>
      <c r="E61" s="36">
        <v>3060</v>
      </c>
      <c r="F61" s="3" t="s">
        <v>50</v>
      </c>
      <c r="G61" t="s">
        <v>49</v>
      </c>
    </row>
    <row r="62" spans="1:9" ht="23.25" x14ac:dyDescent="0.3">
      <c r="A62" s="37">
        <v>43284</v>
      </c>
      <c r="B62" s="38" t="s">
        <v>52</v>
      </c>
      <c r="C62" s="38" t="s">
        <v>57</v>
      </c>
      <c r="D62" s="39" t="s">
        <v>56</v>
      </c>
      <c r="E62" s="40">
        <v>2914</v>
      </c>
      <c r="F62" t="s">
        <v>57</v>
      </c>
      <c r="G62" s="27">
        <v>0.39796798720610516</v>
      </c>
    </row>
    <row r="63" spans="1:9" ht="23.25" x14ac:dyDescent="0.3">
      <c r="A63" s="33">
        <v>43285</v>
      </c>
      <c r="B63" s="34" t="s">
        <v>55</v>
      </c>
      <c r="C63" s="34" t="s">
        <v>53</v>
      </c>
      <c r="D63" s="34" t="s">
        <v>54</v>
      </c>
      <c r="E63" s="36">
        <v>76</v>
      </c>
      <c r="F63" t="s">
        <v>53</v>
      </c>
      <c r="G63" s="27">
        <v>0.60203201279389484</v>
      </c>
    </row>
    <row r="64" spans="1:9" ht="23.25" x14ac:dyDescent="0.3">
      <c r="A64" s="37">
        <v>43289</v>
      </c>
      <c r="B64" s="38" t="s">
        <v>52</v>
      </c>
      <c r="C64" s="38" t="s">
        <v>53</v>
      </c>
      <c r="D64" s="38" t="s">
        <v>54</v>
      </c>
      <c r="E64" s="40">
        <v>7062</v>
      </c>
      <c r="F64" t="s">
        <v>11</v>
      </c>
      <c r="G64" s="27">
        <v>1</v>
      </c>
    </row>
    <row r="65" spans="1:5" x14ac:dyDescent="0.2">
      <c r="A65" s="33">
        <v>43297</v>
      </c>
      <c r="B65" s="34" t="s">
        <v>55</v>
      </c>
      <c r="C65" s="34" t="s">
        <v>53</v>
      </c>
      <c r="D65" s="35" t="s">
        <v>56</v>
      </c>
      <c r="E65" s="36">
        <v>851</v>
      </c>
    </row>
    <row r="66" spans="1:5" x14ac:dyDescent="0.2">
      <c r="A66" s="37">
        <v>43301</v>
      </c>
      <c r="B66" s="38" t="s">
        <v>55</v>
      </c>
      <c r="C66" s="38" t="s">
        <v>53</v>
      </c>
      <c r="D66" s="39" t="s">
        <v>56</v>
      </c>
      <c r="E66" s="40">
        <v>2630</v>
      </c>
    </row>
    <row r="67" spans="1:5" x14ac:dyDescent="0.2">
      <c r="A67" s="33">
        <v>43303</v>
      </c>
      <c r="B67" s="34" t="s">
        <v>52</v>
      </c>
      <c r="C67" s="34" t="s">
        <v>53</v>
      </c>
      <c r="D67" s="35" t="s">
        <v>56</v>
      </c>
      <c r="E67" s="36">
        <v>1486</v>
      </c>
    </row>
    <row r="68" spans="1:5" x14ac:dyDescent="0.2">
      <c r="A68" s="37">
        <v>43304</v>
      </c>
      <c r="B68" s="38" t="s">
        <v>52</v>
      </c>
      <c r="C68" s="38" t="s">
        <v>57</v>
      </c>
      <c r="D68" s="38" t="s">
        <v>54</v>
      </c>
      <c r="E68" s="40">
        <v>3180</v>
      </c>
    </row>
    <row r="69" spans="1:5" x14ac:dyDescent="0.2">
      <c r="A69" s="33">
        <v>43305</v>
      </c>
      <c r="B69" s="34" t="s">
        <v>55</v>
      </c>
      <c r="C69" s="34" t="s">
        <v>57</v>
      </c>
      <c r="D69" s="35" t="s">
        <v>56</v>
      </c>
      <c r="E69" s="36">
        <v>1630</v>
      </c>
    </row>
    <row r="70" spans="1:5" x14ac:dyDescent="0.2">
      <c r="A70" s="37">
        <v>43306</v>
      </c>
      <c r="B70" s="38" t="s">
        <v>55</v>
      </c>
      <c r="C70" s="38" t="s">
        <v>57</v>
      </c>
      <c r="D70" s="38" t="s">
        <v>54</v>
      </c>
      <c r="E70" s="40">
        <v>2376</v>
      </c>
    </row>
    <row r="71" spans="1:5" x14ac:dyDescent="0.2">
      <c r="A71" s="33">
        <v>43308</v>
      </c>
      <c r="B71" s="34" t="s">
        <v>55</v>
      </c>
      <c r="C71" s="34" t="s">
        <v>53</v>
      </c>
      <c r="D71" s="34" t="s">
        <v>54</v>
      </c>
      <c r="E71" s="36">
        <v>2970</v>
      </c>
    </row>
    <row r="72" spans="1:5" x14ac:dyDescent="0.2">
      <c r="A72" s="37">
        <v>43315</v>
      </c>
      <c r="B72" s="38" t="s">
        <v>52</v>
      </c>
      <c r="C72" s="38" t="s">
        <v>53</v>
      </c>
      <c r="D72" s="39" t="s">
        <v>56</v>
      </c>
      <c r="E72" s="40">
        <v>1349</v>
      </c>
    </row>
    <row r="73" spans="1:5" x14ac:dyDescent="0.2">
      <c r="A73" s="33">
        <v>43323</v>
      </c>
      <c r="B73" s="34" t="s">
        <v>55</v>
      </c>
      <c r="C73" s="34" t="s">
        <v>53</v>
      </c>
      <c r="D73" s="34" t="s">
        <v>54</v>
      </c>
      <c r="E73" s="36">
        <v>68</v>
      </c>
    </row>
    <row r="74" spans="1:5" x14ac:dyDescent="0.2">
      <c r="A74" s="37">
        <v>43325</v>
      </c>
      <c r="B74" s="38" t="s">
        <v>55</v>
      </c>
      <c r="C74" s="38" t="s">
        <v>53</v>
      </c>
      <c r="D74" s="39" t="s">
        <v>56</v>
      </c>
      <c r="E74" s="40">
        <v>770</v>
      </c>
    </row>
    <row r="75" spans="1:5" x14ac:dyDescent="0.2">
      <c r="A75" s="33">
        <v>43326</v>
      </c>
      <c r="B75" s="34" t="s">
        <v>52</v>
      </c>
      <c r="C75" s="34" t="s">
        <v>53</v>
      </c>
      <c r="D75" s="34" t="s">
        <v>54</v>
      </c>
      <c r="E75" s="36">
        <v>6738</v>
      </c>
    </row>
    <row r="76" spans="1:5" x14ac:dyDescent="0.2">
      <c r="A76" s="37">
        <v>43329</v>
      </c>
      <c r="B76" s="38" t="s">
        <v>55</v>
      </c>
      <c r="C76" s="38" t="s">
        <v>57</v>
      </c>
      <c r="D76" s="39" t="s">
        <v>56</v>
      </c>
      <c r="E76" s="40">
        <v>1621</v>
      </c>
    </row>
    <row r="77" spans="1:5" x14ac:dyDescent="0.2">
      <c r="A77" s="33">
        <v>43330</v>
      </c>
      <c r="B77" s="34" t="s">
        <v>52</v>
      </c>
      <c r="C77" s="34" t="s">
        <v>57</v>
      </c>
      <c r="D77" s="35" t="s">
        <v>56</v>
      </c>
      <c r="E77" s="36">
        <v>2899</v>
      </c>
    </row>
    <row r="78" spans="1:5" x14ac:dyDescent="0.2">
      <c r="A78" s="37">
        <v>43332</v>
      </c>
      <c r="B78" s="38" t="s">
        <v>55</v>
      </c>
      <c r="C78" s="38" t="s">
        <v>57</v>
      </c>
      <c r="D78" s="38" t="s">
        <v>54</v>
      </c>
      <c r="E78" s="40">
        <v>2368</v>
      </c>
    </row>
    <row r="79" spans="1:5" x14ac:dyDescent="0.2">
      <c r="A79" s="33">
        <v>43335</v>
      </c>
      <c r="B79" s="34" t="s">
        <v>52</v>
      </c>
      <c r="C79" s="34" t="s">
        <v>57</v>
      </c>
      <c r="D79" s="34" t="s">
        <v>54</v>
      </c>
      <c r="E79" s="36">
        <v>3173</v>
      </c>
    </row>
    <row r="80" spans="1:5" x14ac:dyDescent="0.2">
      <c r="A80" s="37">
        <v>43340</v>
      </c>
      <c r="B80" s="38" t="s">
        <v>55</v>
      </c>
      <c r="C80" s="38" t="s">
        <v>53</v>
      </c>
      <c r="D80" s="38" t="s">
        <v>54</v>
      </c>
      <c r="E80" s="40">
        <v>3094</v>
      </c>
    </row>
    <row r="81" spans="1:5" x14ac:dyDescent="0.2">
      <c r="A81" s="33">
        <v>43340</v>
      </c>
      <c r="B81" s="34" t="s">
        <v>55</v>
      </c>
      <c r="C81" s="34" t="s">
        <v>53</v>
      </c>
      <c r="D81" s="35" t="s">
        <v>56</v>
      </c>
      <c r="E81" s="36">
        <v>2214</v>
      </c>
    </row>
    <row r="82" spans="1:5" x14ac:dyDescent="0.2">
      <c r="A82" s="37">
        <v>43348</v>
      </c>
      <c r="B82" s="38" t="s">
        <v>55</v>
      </c>
      <c r="C82" s="38" t="s">
        <v>53</v>
      </c>
      <c r="D82" s="39" t="s">
        <v>56</v>
      </c>
      <c r="E82" s="40">
        <v>2535</v>
      </c>
    </row>
    <row r="83" spans="1:5" x14ac:dyDescent="0.2">
      <c r="A83" s="33">
        <v>43359</v>
      </c>
      <c r="B83" s="34" t="s">
        <v>55</v>
      </c>
      <c r="C83" s="34" t="s">
        <v>57</v>
      </c>
      <c r="D83" s="35" t="s">
        <v>56</v>
      </c>
      <c r="E83" s="36">
        <v>1675</v>
      </c>
    </row>
    <row r="84" spans="1:5" x14ac:dyDescent="0.2">
      <c r="A84" s="37">
        <v>43359</v>
      </c>
      <c r="B84" s="38" t="s">
        <v>55</v>
      </c>
      <c r="C84" s="38" t="s">
        <v>57</v>
      </c>
      <c r="D84" s="38" t="s">
        <v>54</v>
      </c>
      <c r="E84" s="40">
        <v>2397</v>
      </c>
    </row>
    <row r="85" spans="1:5" x14ac:dyDescent="0.2">
      <c r="A85" s="33">
        <v>43361</v>
      </c>
      <c r="B85" s="34" t="s">
        <v>55</v>
      </c>
      <c r="C85" s="34" t="s">
        <v>53</v>
      </c>
      <c r="D85" s="34" t="s">
        <v>54</v>
      </c>
      <c r="E85" s="36">
        <v>69</v>
      </c>
    </row>
    <row r="86" spans="1:5" x14ac:dyDescent="0.2">
      <c r="A86" s="37">
        <v>43362</v>
      </c>
      <c r="B86" s="38" t="s">
        <v>52</v>
      </c>
      <c r="C86" s="38" t="s">
        <v>53</v>
      </c>
      <c r="D86" s="39" t="s">
        <v>56</v>
      </c>
      <c r="E86" s="40">
        <v>1465</v>
      </c>
    </row>
    <row r="87" spans="1:5" x14ac:dyDescent="0.2">
      <c r="A87" s="33">
        <v>43362</v>
      </c>
      <c r="B87" s="34" t="s">
        <v>55</v>
      </c>
      <c r="C87" s="34" t="s">
        <v>53</v>
      </c>
      <c r="D87" s="34" t="s">
        <v>54</v>
      </c>
      <c r="E87" s="36">
        <v>3294</v>
      </c>
    </row>
    <row r="88" spans="1:5" x14ac:dyDescent="0.2">
      <c r="A88" s="37">
        <v>43364</v>
      </c>
      <c r="B88" s="38" t="s">
        <v>52</v>
      </c>
      <c r="C88" s="38" t="s">
        <v>57</v>
      </c>
      <c r="D88" s="39" t="s">
        <v>56</v>
      </c>
      <c r="E88" s="40">
        <v>2958</v>
      </c>
    </row>
    <row r="89" spans="1:5" x14ac:dyDescent="0.2">
      <c r="A89" s="33">
        <v>43364</v>
      </c>
      <c r="B89" s="34" t="s">
        <v>55</v>
      </c>
      <c r="C89" s="34" t="s">
        <v>53</v>
      </c>
      <c r="D89" s="35" t="s">
        <v>56</v>
      </c>
      <c r="E89" s="36">
        <v>839</v>
      </c>
    </row>
    <row r="90" spans="1:5" x14ac:dyDescent="0.2">
      <c r="A90" s="37">
        <v>43366</v>
      </c>
      <c r="B90" s="38" t="s">
        <v>52</v>
      </c>
      <c r="C90" s="38" t="s">
        <v>57</v>
      </c>
      <c r="D90" s="38" t="s">
        <v>54</v>
      </c>
      <c r="E90" s="40">
        <v>3201</v>
      </c>
    </row>
    <row r="91" spans="1:5" x14ac:dyDescent="0.2">
      <c r="A91" s="33">
        <v>43369</v>
      </c>
      <c r="B91" s="34" t="s">
        <v>52</v>
      </c>
      <c r="C91" s="34" t="s">
        <v>53</v>
      </c>
      <c r="D91" s="34" t="s">
        <v>54</v>
      </c>
      <c r="E91" s="36">
        <v>7375</v>
      </c>
    </row>
    <row r="92" spans="1:5" x14ac:dyDescent="0.2">
      <c r="A92" s="37">
        <v>43376</v>
      </c>
      <c r="B92" s="38" t="s">
        <v>55</v>
      </c>
      <c r="C92" s="38" t="s">
        <v>53</v>
      </c>
      <c r="D92" s="38" t="s">
        <v>54</v>
      </c>
      <c r="E92" s="40">
        <v>72</v>
      </c>
    </row>
    <row r="93" spans="1:5" x14ac:dyDescent="0.2">
      <c r="A93" s="33">
        <v>43376</v>
      </c>
      <c r="B93" s="34" t="s">
        <v>55</v>
      </c>
      <c r="C93" s="34" t="s">
        <v>53</v>
      </c>
      <c r="D93" s="35" t="s">
        <v>56</v>
      </c>
      <c r="E93" s="36">
        <v>2523</v>
      </c>
    </row>
    <row r="94" spans="1:5" x14ac:dyDescent="0.2">
      <c r="A94" s="37">
        <v>43379</v>
      </c>
      <c r="B94" s="38" t="s">
        <v>55</v>
      </c>
      <c r="C94" s="38" t="s">
        <v>53</v>
      </c>
      <c r="D94" s="38" t="s">
        <v>54</v>
      </c>
      <c r="E94" s="40">
        <v>3244</v>
      </c>
    </row>
    <row r="95" spans="1:5" x14ac:dyDescent="0.2">
      <c r="A95" s="33">
        <v>43381</v>
      </c>
      <c r="B95" s="34" t="s">
        <v>52</v>
      </c>
      <c r="C95" s="34" t="s">
        <v>57</v>
      </c>
      <c r="D95" s="34" t="s">
        <v>54</v>
      </c>
      <c r="E95" s="36">
        <v>3130</v>
      </c>
    </row>
    <row r="96" spans="1:5" x14ac:dyDescent="0.2">
      <c r="A96" s="37">
        <v>43383</v>
      </c>
      <c r="B96" s="38" t="s">
        <v>55</v>
      </c>
      <c r="C96" s="38" t="s">
        <v>57</v>
      </c>
      <c r="D96" s="38" t="s">
        <v>54</v>
      </c>
      <c r="E96" s="40">
        <v>2340</v>
      </c>
    </row>
    <row r="97" spans="1:5" x14ac:dyDescent="0.2">
      <c r="A97" s="33">
        <v>43388</v>
      </c>
      <c r="B97" s="34" t="s">
        <v>55</v>
      </c>
      <c r="C97" s="34" t="s">
        <v>53</v>
      </c>
      <c r="D97" s="35" t="s">
        <v>56</v>
      </c>
      <c r="E97" s="36">
        <v>810</v>
      </c>
    </row>
    <row r="98" spans="1:5" x14ac:dyDescent="0.2">
      <c r="A98" s="37">
        <v>43392</v>
      </c>
      <c r="B98" s="38" t="s">
        <v>55</v>
      </c>
      <c r="C98" s="38" t="s">
        <v>57</v>
      </c>
      <c r="D98" s="39" t="s">
        <v>56</v>
      </c>
      <c r="E98" s="40">
        <v>1740</v>
      </c>
    </row>
    <row r="99" spans="1:5" x14ac:dyDescent="0.2">
      <c r="A99" s="33">
        <v>43393</v>
      </c>
      <c r="B99" s="34" t="s">
        <v>52</v>
      </c>
      <c r="C99" s="34" t="s">
        <v>57</v>
      </c>
      <c r="D99" s="35" t="s">
        <v>56</v>
      </c>
      <c r="E99" s="36">
        <v>3140</v>
      </c>
    </row>
    <row r="100" spans="1:5" x14ac:dyDescent="0.2">
      <c r="A100" s="37">
        <v>43398</v>
      </c>
      <c r="B100" s="38" t="s">
        <v>52</v>
      </c>
      <c r="C100" s="38" t="s">
        <v>53</v>
      </c>
      <c r="D100" s="38" t="s">
        <v>54</v>
      </c>
      <c r="E100" s="40">
        <v>7299</v>
      </c>
    </row>
    <row r="101" spans="1:5" x14ac:dyDescent="0.2">
      <c r="A101" s="33">
        <v>43400</v>
      </c>
      <c r="B101" s="34" t="s">
        <v>52</v>
      </c>
      <c r="C101" s="34" t="s">
        <v>53</v>
      </c>
      <c r="D101" s="35" t="s">
        <v>56</v>
      </c>
      <c r="E101" s="36">
        <v>1416</v>
      </c>
    </row>
    <row r="102" spans="1:5" x14ac:dyDescent="0.2">
      <c r="A102" s="37">
        <v>43406</v>
      </c>
      <c r="B102" s="38" t="s">
        <v>52</v>
      </c>
      <c r="C102" s="38" t="s">
        <v>57</v>
      </c>
      <c r="D102" s="39" t="s">
        <v>56</v>
      </c>
      <c r="E102" s="40">
        <v>3147</v>
      </c>
    </row>
    <row r="103" spans="1:5" x14ac:dyDescent="0.2">
      <c r="A103" s="33">
        <v>43408</v>
      </c>
      <c r="B103" s="34" t="s">
        <v>55</v>
      </c>
      <c r="C103" s="34" t="s">
        <v>53</v>
      </c>
      <c r="D103" s="34" t="s">
        <v>54</v>
      </c>
      <c r="E103" s="36">
        <v>3038</v>
      </c>
    </row>
    <row r="104" spans="1:5" x14ac:dyDescent="0.2">
      <c r="A104" s="37">
        <v>43409</v>
      </c>
      <c r="B104" s="38" t="s">
        <v>55</v>
      </c>
      <c r="C104" s="38" t="s">
        <v>53</v>
      </c>
      <c r="D104" s="39" t="s">
        <v>56</v>
      </c>
      <c r="E104" s="40">
        <v>2549</v>
      </c>
    </row>
    <row r="105" spans="1:5" x14ac:dyDescent="0.2">
      <c r="A105" s="33">
        <v>43417</v>
      </c>
      <c r="B105" s="34" t="s">
        <v>52</v>
      </c>
      <c r="C105" s="34" t="s">
        <v>53</v>
      </c>
      <c r="D105" s="35" t="s">
        <v>56</v>
      </c>
      <c r="E105" s="36">
        <v>1292</v>
      </c>
    </row>
    <row r="106" spans="1:5" x14ac:dyDescent="0.2">
      <c r="A106" s="37">
        <v>43419</v>
      </c>
      <c r="B106" s="38" t="s">
        <v>52</v>
      </c>
      <c r="C106" s="38" t="s">
        <v>57</v>
      </c>
      <c r="D106" s="38" t="s">
        <v>54</v>
      </c>
      <c r="E106" s="40">
        <v>3255</v>
      </c>
    </row>
    <row r="107" spans="1:5" x14ac:dyDescent="0.2">
      <c r="A107" s="33">
        <v>43422</v>
      </c>
      <c r="B107" s="34" t="s">
        <v>55</v>
      </c>
      <c r="C107" s="34" t="s">
        <v>57</v>
      </c>
      <c r="D107" s="35" t="s">
        <v>56</v>
      </c>
      <c r="E107" s="36">
        <v>1759</v>
      </c>
    </row>
    <row r="108" spans="1:5" x14ac:dyDescent="0.2">
      <c r="A108" s="37">
        <v>43423</v>
      </c>
      <c r="B108" s="38" t="s">
        <v>55</v>
      </c>
      <c r="C108" s="38" t="s">
        <v>53</v>
      </c>
      <c r="D108" s="38" t="s">
        <v>54</v>
      </c>
      <c r="E108" s="40">
        <v>77</v>
      </c>
    </row>
    <row r="109" spans="1:5" x14ac:dyDescent="0.2">
      <c r="A109" s="33">
        <v>43424</v>
      </c>
      <c r="B109" s="34" t="s">
        <v>52</v>
      </c>
      <c r="C109" s="34" t="s">
        <v>53</v>
      </c>
      <c r="D109" s="34" t="s">
        <v>54</v>
      </c>
      <c r="E109" s="36">
        <v>7061</v>
      </c>
    </row>
    <row r="110" spans="1:5" x14ac:dyDescent="0.2">
      <c r="A110" s="37">
        <v>43427</v>
      </c>
      <c r="B110" s="38" t="s">
        <v>55</v>
      </c>
      <c r="C110" s="38" t="s">
        <v>53</v>
      </c>
      <c r="D110" s="39" t="s">
        <v>56</v>
      </c>
      <c r="E110" s="40">
        <v>736</v>
      </c>
    </row>
    <row r="111" spans="1:5" x14ac:dyDescent="0.2">
      <c r="A111" s="33">
        <v>43432</v>
      </c>
      <c r="B111" s="34" t="s">
        <v>55</v>
      </c>
      <c r="C111" s="34" t="s">
        <v>57</v>
      </c>
      <c r="D111" s="34" t="s">
        <v>54</v>
      </c>
      <c r="E111" s="36">
        <v>2433</v>
      </c>
    </row>
    <row r="112" spans="1:5" x14ac:dyDescent="0.2">
      <c r="A112" s="37">
        <v>43444</v>
      </c>
      <c r="B112" s="38" t="s">
        <v>55</v>
      </c>
      <c r="C112" s="38" t="s">
        <v>53</v>
      </c>
      <c r="D112" s="38" t="s">
        <v>54</v>
      </c>
      <c r="E112" s="40">
        <v>69</v>
      </c>
    </row>
    <row r="113" spans="1:5" x14ac:dyDescent="0.2">
      <c r="A113" s="33">
        <v>43447</v>
      </c>
      <c r="B113" s="34" t="s">
        <v>52</v>
      </c>
      <c r="C113" s="34" t="s">
        <v>53</v>
      </c>
      <c r="D113" s="35" t="s">
        <v>56</v>
      </c>
      <c r="E113" s="36">
        <v>1365</v>
      </c>
    </row>
    <row r="114" spans="1:5" x14ac:dyDescent="0.2">
      <c r="A114" s="37">
        <v>43449</v>
      </c>
      <c r="B114" s="38" t="s">
        <v>52</v>
      </c>
      <c r="C114" s="38" t="s">
        <v>57</v>
      </c>
      <c r="D114" s="38" t="s">
        <v>54</v>
      </c>
      <c r="E114" s="40">
        <v>2953</v>
      </c>
    </row>
    <row r="115" spans="1:5" x14ac:dyDescent="0.2">
      <c r="A115" s="33">
        <v>43454</v>
      </c>
      <c r="B115" s="34" t="s">
        <v>55</v>
      </c>
      <c r="C115" s="34" t="s">
        <v>57</v>
      </c>
      <c r="D115" s="34" t="s">
        <v>54</v>
      </c>
      <c r="E115" s="36">
        <v>2195</v>
      </c>
    </row>
    <row r="116" spans="1:5" x14ac:dyDescent="0.2">
      <c r="A116" s="37">
        <v>43454</v>
      </c>
      <c r="B116" s="38" t="s">
        <v>55</v>
      </c>
      <c r="C116" s="38" t="s">
        <v>53</v>
      </c>
      <c r="D116" s="39" t="s">
        <v>56</v>
      </c>
      <c r="E116" s="40">
        <v>780</v>
      </c>
    </row>
    <row r="117" spans="1:5" x14ac:dyDescent="0.2">
      <c r="A117" s="33">
        <v>43455</v>
      </c>
      <c r="B117" s="34" t="s">
        <v>52</v>
      </c>
      <c r="C117" s="34" t="s">
        <v>53</v>
      </c>
      <c r="D117" s="34" t="s">
        <v>54</v>
      </c>
      <c r="E117" s="36">
        <v>6706</v>
      </c>
    </row>
    <row r="118" spans="1:5" x14ac:dyDescent="0.2">
      <c r="A118" s="37">
        <v>43459</v>
      </c>
      <c r="B118" s="38" t="s">
        <v>52</v>
      </c>
      <c r="C118" s="38" t="s">
        <v>57</v>
      </c>
      <c r="D118" s="39" t="s">
        <v>56</v>
      </c>
      <c r="E118" s="40">
        <v>2823</v>
      </c>
    </row>
    <row r="119" spans="1:5" x14ac:dyDescent="0.2">
      <c r="A119" s="33">
        <v>43460</v>
      </c>
      <c r="B119" s="34" t="s">
        <v>55</v>
      </c>
      <c r="C119" s="34" t="s">
        <v>53</v>
      </c>
      <c r="D119" s="34" t="s">
        <v>54</v>
      </c>
      <c r="E119" s="36">
        <v>2982</v>
      </c>
    </row>
    <row r="120" spans="1:5" x14ac:dyDescent="0.2">
      <c r="A120" s="37">
        <v>43461</v>
      </c>
      <c r="B120" s="38" t="s">
        <v>55</v>
      </c>
      <c r="C120" s="38" t="s">
        <v>57</v>
      </c>
      <c r="D120" s="39" t="s">
        <v>56</v>
      </c>
      <c r="E120" s="40">
        <v>1582</v>
      </c>
    </row>
    <row r="121" spans="1:5" x14ac:dyDescent="0.2">
      <c r="A121" s="33">
        <v>43461</v>
      </c>
      <c r="B121" s="34" t="s">
        <v>55</v>
      </c>
      <c r="C121" s="34" t="s">
        <v>53</v>
      </c>
      <c r="D121" s="35" t="s">
        <v>56</v>
      </c>
      <c r="E121" s="36">
        <v>2313</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7"/>
  <sheetViews>
    <sheetView workbookViewId="0"/>
  </sheetViews>
  <sheetFormatPr defaultRowHeight="15" x14ac:dyDescent="0.2"/>
  <cols>
    <col min="1" max="1" width="14.640625" style="7" bestFit="1" customWidth="1"/>
    <col min="2" max="2" width="15.140625" style="7" bestFit="1" customWidth="1"/>
    <col min="3" max="3" width="8.2109375" style="7" bestFit="1" customWidth="1"/>
    <col min="4" max="4" width="11.28515625" style="7" bestFit="1" customWidth="1"/>
    <col min="5" max="16384" width="9.140625" style="7"/>
  </cols>
  <sheetData>
    <row r="3" spans="1:4" ht="23.25" x14ac:dyDescent="0.3">
      <c r="A3" s="3" t="s">
        <v>24</v>
      </c>
      <c r="B3" s="3" t="s">
        <v>58</v>
      </c>
      <c r="C3"/>
      <c r="D3"/>
    </row>
    <row r="4" spans="1:4" ht="23.25" x14ac:dyDescent="0.3">
      <c r="A4" s="3" t="s">
        <v>59</v>
      </c>
      <c r="B4" t="s">
        <v>55</v>
      </c>
      <c r="C4" t="s">
        <v>52</v>
      </c>
      <c r="D4" t="s">
        <v>11</v>
      </c>
    </row>
    <row r="5" spans="1:4" ht="23.25" x14ac:dyDescent="0.3">
      <c r="A5" s="41" t="s">
        <v>27</v>
      </c>
      <c r="B5" s="4">
        <v>8196</v>
      </c>
      <c r="C5" s="4">
        <v>11743</v>
      </c>
      <c r="D5" s="4">
        <v>19939</v>
      </c>
    </row>
    <row r="6" spans="1:4" ht="23.25" x14ac:dyDescent="0.3">
      <c r="A6" s="41" t="s">
        <v>28</v>
      </c>
      <c r="B6" s="4">
        <v>10005</v>
      </c>
      <c r="C6" s="4">
        <v>11571</v>
      </c>
      <c r="D6" s="4">
        <v>21576</v>
      </c>
    </row>
    <row r="7" spans="1:4" ht="23.25" x14ac:dyDescent="0.3">
      <c r="A7" s="41" t="s">
        <v>29</v>
      </c>
      <c r="B7" s="4">
        <v>10022</v>
      </c>
      <c r="C7" s="4">
        <v>16473</v>
      </c>
      <c r="D7" s="4">
        <v>26495</v>
      </c>
    </row>
    <row r="8" spans="1:4" ht="23.25" x14ac:dyDescent="0.3">
      <c r="A8" s="41" t="s">
        <v>30</v>
      </c>
      <c r="B8" s="4">
        <v>7043</v>
      </c>
      <c r="C8" s="4">
        <v>10245</v>
      </c>
      <c r="D8" s="4">
        <v>17288</v>
      </c>
    </row>
    <row r="9" spans="1:4" ht="23.25" x14ac:dyDescent="0.3">
      <c r="A9" s="41" t="s">
        <v>31</v>
      </c>
      <c r="B9" s="4">
        <v>10361</v>
      </c>
      <c r="C9" s="4">
        <v>14309</v>
      </c>
      <c r="D9" s="4">
        <v>24670</v>
      </c>
    </row>
    <row r="10" spans="1:4" ht="23.25" x14ac:dyDescent="0.3">
      <c r="A10" s="41" t="s">
        <v>32</v>
      </c>
      <c r="B10" s="4">
        <v>10467</v>
      </c>
      <c r="C10" s="4">
        <v>14595</v>
      </c>
      <c r="D10" s="4">
        <v>25062</v>
      </c>
    </row>
    <row r="11" spans="1:4" ht="23.25" x14ac:dyDescent="0.3">
      <c r="A11" s="41" t="s">
        <v>33</v>
      </c>
      <c r="B11" s="4">
        <v>10533</v>
      </c>
      <c r="C11" s="4">
        <v>14642</v>
      </c>
      <c r="D11" s="4">
        <v>25175</v>
      </c>
    </row>
    <row r="12" spans="1:4" ht="23.25" x14ac:dyDescent="0.3">
      <c r="A12" s="41" t="s">
        <v>34</v>
      </c>
      <c r="B12" s="4">
        <v>10135</v>
      </c>
      <c r="C12" s="4">
        <v>14159</v>
      </c>
      <c r="D12" s="4">
        <v>24294</v>
      </c>
    </row>
    <row r="13" spans="1:4" ht="23.25" x14ac:dyDescent="0.3">
      <c r="A13" s="41" t="s">
        <v>35</v>
      </c>
      <c r="B13" s="4">
        <v>10809</v>
      </c>
      <c r="C13" s="4">
        <v>14999</v>
      </c>
      <c r="D13" s="4">
        <v>25808</v>
      </c>
    </row>
    <row r="14" spans="1:4" ht="23.25" x14ac:dyDescent="0.3">
      <c r="A14" s="41" t="s">
        <v>36</v>
      </c>
      <c r="B14" s="4">
        <v>10729</v>
      </c>
      <c r="C14" s="4">
        <v>14985</v>
      </c>
      <c r="D14" s="4">
        <v>25714</v>
      </c>
    </row>
    <row r="15" spans="1:4" ht="23.25" x14ac:dyDescent="0.3">
      <c r="A15" s="41" t="s">
        <v>37</v>
      </c>
      <c r="B15" s="4">
        <v>10592</v>
      </c>
      <c r="C15" s="4">
        <v>14755</v>
      </c>
      <c r="D15" s="4">
        <v>25347</v>
      </c>
    </row>
    <row r="16" spans="1:4" ht="23.25" x14ac:dyDescent="0.3">
      <c r="A16" s="41" t="s">
        <v>38</v>
      </c>
      <c r="B16" s="4">
        <v>9921</v>
      </c>
      <c r="C16" s="4">
        <v>13847</v>
      </c>
      <c r="D16" s="4">
        <v>23768</v>
      </c>
    </row>
    <row r="17" spans="1:4" ht="23.25" x14ac:dyDescent="0.3">
      <c r="A17" s="41" t="s">
        <v>11</v>
      </c>
      <c r="B17" s="4">
        <v>118813</v>
      </c>
      <c r="C17" s="4">
        <v>166323</v>
      </c>
      <c r="D17" s="4">
        <v>285136</v>
      </c>
    </row>
  </sheetData>
  <pageMargins left="0.7" right="0.7" top="0.75" bottom="0.75" header="0.3" footer="0.3"/>
  <pageSetup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7"/>
  <sheetViews>
    <sheetView workbookViewId="0"/>
  </sheetViews>
  <sheetFormatPr defaultRowHeight="15" x14ac:dyDescent="0.2"/>
  <cols>
    <col min="1" max="1" width="14.640625" style="7" bestFit="1" customWidth="1"/>
    <col min="2" max="2" width="15.140625" style="7" bestFit="1" customWidth="1"/>
    <col min="3" max="3" width="8.2109375" style="7" bestFit="1" customWidth="1"/>
    <col min="4" max="4" width="11.28515625" style="7" bestFit="1" customWidth="1"/>
    <col min="5" max="16384" width="9.140625" style="7"/>
  </cols>
  <sheetData>
    <row r="3" spans="1:4" ht="23.25" x14ac:dyDescent="0.3">
      <c r="A3" s="3" t="s">
        <v>24</v>
      </c>
      <c r="B3" s="3" t="s">
        <v>58</v>
      </c>
      <c r="C3"/>
      <c r="D3"/>
    </row>
    <row r="4" spans="1:4" ht="23.25" x14ac:dyDescent="0.3">
      <c r="A4" s="3" t="s">
        <v>59</v>
      </c>
      <c r="B4" t="s">
        <v>57</v>
      </c>
      <c r="C4" t="s">
        <v>53</v>
      </c>
      <c r="D4" t="s">
        <v>11</v>
      </c>
    </row>
    <row r="5" spans="1:4" ht="23.25" x14ac:dyDescent="0.3">
      <c r="A5" s="41" t="s">
        <v>27</v>
      </c>
      <c r="B5" s="4">
        <v>7927</v>
      </c>
      <c r="C5" s="4">
        <v>12012</v>
      </c>
      <c r="D5" s="4">
        <v>19939</v>
      </c>
    </row>
    <row r="6" spans="1:4" ht="23.25" x14ac:dyDescent="0.3">
      <c r="A6" s="41" t="s">
        <v>28</v>
      </c>
      <c r="B6" s="4">
        <v>5154</v>
      </c>
      <c r="C6" s="4">
        <v>16422</v>
      </c>
      <c r="D6" s="4">
        <v>21576</v>
      </c>
    </row>
    <row r="7" spans="1:4" ht="23.25" x14ac:dyDescent="0.3">
      <c r="A7" s="41" t="s">
        <v>29</v>
      </c>
      <c r="B7" s="4">
        <v>11465</v>
      </c>
      <c r="C7" s="4">
        <v>15030</v>
      </c>
      <c r="D7" s="4">
        <v>26495</v>
      </c>
    </row>
    <row r="8" spans="1:4" ht="23.25" x14ac:dyDescent="0.3">
      <c r="A8" s="41" t="s">
        <v>30</v>
      </c>
      <c r="B8" s="4">
        <v>7742</v>
      </c>
      <c r="C8" s="4">
        <v>9546</v>
      </c>
      <c r="D8" s="4">
        <v>17288</v>
      </c>
    </row>
    <row r="9" spans="1:4" ht="23.25" x14ac:dyDescent="0.3">
      <c r="A9" s="41" t="s">
        <v>31</v>
      </c>
      <c r="B9" s="4">
        <v>10107</v>
      </c>
      <c r="C9" s="4">
        <v>14563</v>
      </c>
      <c r="D9" s="4">
        <v>24670</v>
      </c>
    </row>
    <row r="10" spans="1:4" ht="23.25" x14ac:dyDescent="0.3">
      <c r="A10" s="41" t="s">
        <v>32</v>
      </c>
      <c r="B10" s="4">
        <v>10191</v>
      </c>
      <c r="C10" s="4">
        <v>14871</v>
      </c>
      <c r="D10" s="4">
        <v>25062</v>
      </c>
    </row>
    <row r="11" spans="1:4" ht="23.25" x14ac:dyDescent="0.3">
      <c r="A11" s="41" t="s">
        <v>33</v>
      </c>
      <c r="B11" s="4">
        <v>10100</v>
      </c>
      <c r="C11" s="4">
        <v>15075</v>
      </c>
      <c r="D11" s="4">
        <v>25175</v>
      </c>
    </row>
    <row r="12" spans="1:4" ht="23.25" x14ac:dyDescent="0.3">
      <c r="A12" s="41" t="s">
        <v>34</v>
      </c>
      <c r="B12" s="4">
        <v>10061</v>
      </c>
      <c r="C12" s="4">
        <v>14233</v>
      </c>
      <c r="D12" s="4">
        <v>24294</v>
      </c>
    </row>
    <row r="13" spans="1:4" ht="23.25" x14ac:dyDescent="0.3">
      <c r="A13" s="41" t="s">
        <v>35</v>
      </c>
      <c r="B13" s="4">
        <v>10231</v>
      </c>
      <c r="C13" s="4">
        <v>15577</v>
      </c>
      <c r="D13" s="4">
        <v>25808</v>
      </c>
    </row>
    <row r="14" spans="1:4" ht="23.25" x14ac:dyDescent="0.3">
      <c r="A14" s="41" t="s">
        <v>36</v>
      </c>
      <c r="B14" s="4">
        <v>10350</v>
      </c>
      <c r="C14" s="4">
        <v>15364</v>
      </c>
      <c r="D14" s="4">
        <v>25714</v>
      </c>
    </row>
    <row r="15" spans="1:4" ht="23.25" x14ac:dyDescent="0.3">
      <c r="A15" s="41" t="s">
        <v>37</v>
      </c>
      <c r="B15" s="4">
        <v>10594</v>
      </c>
      <c r="C15" s="4">
        <v>14753</v>
      </c>
      <c r="D15" s="4">
        <v>25347</v>
      </c>
    </row>
    <row r="16" spans="1:4" ht="23.25" x14ac:dyDescent="0.3">
      <c r="A16" s="41" t="s">
        <v>38</v>
      </c>
      <c r="B16" s="4">
        <v>9553</v>
      </c>
      <c r="C16" s="4">
        <v>14215</v>
      </c>
      <c r="D16" s="4">
        <v>23768</v>
      </c>
    </row>
    <row r="17" spans="1:4" ht="23.25" x14ac:dyDescent="0.3">
      <c r="A17" s="41" t="s">
        <v>11</v>
      </c>
      <c r="B17" s="4">
        <v>113475</v>
      </c>
      <c r="C17" s="4">
        <v>171661</v>
      </c>
      <c r="D17" s="4">
        <v>285136</v>
      </c>
    </row>
  </sheetData>
  <pageMargins left="0.7" right="0.7" top="0.75" bottom="0.75" header="0.3" footer="0.3"/>
  <pageSetup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7"/>
  <sheetViews>
    <sheetView workbookViewId="0"/>
  </sheetViews>
  <sheetFormatPr defaultRowHeight="15" x14ac:dyDescent="0.2"/>
  <cols>
    <col min="1" max="1" width="14.640625" style="7" bestFit="1" customWidth="1"/>
    <col min="2" max="2" width="15.140625" style="7" bestFit="1" customWidth="1"/>
    <col min="3" max="3" width="8.2109375" style="7" bestFit="1" customWidth="1"/>
    <col min="4" max="4" width="11.28515625" style="7" bestFit="1" customWidth="1"/>
    <col min="5" max="16384" width="9.140625" style="7"/>
  </cols>
  <sheetData>
    <row r="3" spans="1:4" ht="23.25" x14ac:dyDescent="0.3">
      <c r="A3" s="3" t="s">
        <v>24</v>
      </c>
      <c r="B3" s="3" t="s">
        <v>58</v>
      </c>
      <c r="C3"/>
      <c r="D3"/>
    </row>
    <row r="4" spans="1:4" ht="23.25" x14ac:dyDescent="0.3">
      <c r="A4" s="3" t="s">
        <v>59</v>
      </c>
      <c r="B4" t="s">
        <v>56</v>
      </c>
      <c r="C4" t="s">
        <v>54</v>
      </c>
      <c r="D4" t="s">
        <v>11</v>
      </c>
    </row>
    <row r="5" spans="1:4" ht="23.25" x14ac:dyDescent="0.3">
      <c r="A5" s="41" t="s">
        <v>27</v>
      </c>
      <c r="B5" s="4">
        <v>5544</v>
      </c>
      <c r="C5" s="4">
        <v>14395</v>
      </c>
      <c r="D5" s="4">
        <v>19939</v>
      </c>
    </row>
    <row r="6" spans="1:4" ht="23.25" x14ac:dyDescent="0.3">
      <c r="A6" s="41" t="s">
        <v>28</v>
      </c>
      <c r="B6" s="4">
        <v>7590</v>
      </c>
      <c r="C6" s="4">
        <v>13986</v>
      </c>
      <c r="D6" s="4">
        <v>21576</v>
      </c>
    </row>
    <row r="7" spans="1:4" ht="23.25" x14ac:dyDescent="0.3">
      <c r="A7" s="41" t="s">
        <v>29</v>
      </c>
      <c r="B7" s="4">
        <v>7485</v>
      </c>
      <c r="C7" s="4">
        <v>19010</v>
      </c>
      <c r="D7" s="4">
        <v>26495</v>
      </c>
    </row>
    <row r="8" spans="1:4" ht="23.25" x14ac:dyDescent="0.3">
      <c r="A8" s="41" t="s">
        <v>30</v>
      </c>
      <c r="B8" s="4">
        <v>5357</v>
      </c>
      <c r="C8" s="4">
        <v>11931</v>
      </c>
      <c r="D8" s="4">
        <v>17288</v>
      </c>
    </row>
    <row r="9" spans="1:4" ht="23.25" x14ac:dyDescent="0.3">
      <c r="A9" s="41" t="s">
        <v>31</v>
      </c>
      <c r="B9" s="4">
        <v>9416</v>
      </c>
      <c r="C9" s="4">
        <v>15254</v>
      </c>
      <c r="D9" s="4">
        <v>24670</v>
      </c>
    </row>
    <row r="10" spans="1:4" ht="23.25" x14ac:dyDescent="0.3">
      <c r="A10" s="41" t="s">
        <v>32</v>
      </c>
      <c r="B10" s="4">
        <v>9453</v>
      </c>
      <c r="C10" s="4">
        <v>15609</v>
      </c>
      <c r="D10" s="4">
        <v>25062</v>
      </c>
    </row>
    <row r="11" spans="1:4" ht="23.25" x14ac:dyDescent="0.3">
      <c r="A11" s="41" t="s">
        <v>33</v>
      </c>
      <c r="B11" s="4">
        <v>9511</v>
      </c>
      <c r="C11" s="4">
        <v>15664</v>
      </c>
      <c r="D11" s="4">
        <v>25175</v>
      </c>
    </row>
    <row r="12" spans="1:4" ht="23.25" x14ac:dyDescent="0.3">
      <c r="A12" s="41" t="s">
        <v>34</v>
      </c>
      <c r="B12" s="4">
        <v>8853</v>
      </c>
      <c r="C12" s="4">
        <v>15441</v>
      </c>
      <c r="D12" s="4">
        <v>24294</v>
      </c>
    </row>
    <row r="13" spans="1:4" ht="23.25" x14ac:dyDescent="0.3">
      <c r="A13" s="41" t="s">
        <v>35</v>
      </c>
      <c r="B13" s="4">
        <v>9472</v>
      </c>
      <c r="C13" s="4">
        <v>16336</v>
      </c>
      <c r="D13" s="4">
        <v>25808</v>
      </c>
    </row>
    <row r="14" spans="1:4" ht="23.25" x14ac:dyDescent="0.3">
      <c r="A14" s="41" t="s">
        <v>36</v>
      </c>
      <c r="B14" s="4">
        <v>9629</v>
      </c>
      <c r="C14" s="4">
        <v>16085</v>
      </c>
      <c r="D14" s="4">
        <v>25714</v>
      </c>
    </row>
    <row r="15" spans="1:4" ht="23.25" x14ac:dyDescent="0.3">
      <c r="A15" s="41" t="s">
        <v>37</v>
      </c>
      <c r="B15" s="4">
        <v>9483</v>
      </c>
      <c r="C15" s="4">
        <v>15864</v>
      </c>
      <c r="D15" s="4">
        <v>25347</v>
      </c>
    </row>
    <row r="16" spans="1:4" ht="23.25" x14ac:dyDescent="0.3">
      <c r="A16" s="41" t="s">
        <v>38</v>
      </c>
      <c r="B16" s="4">
        <v>8863</v>
      </c>
      <c r="C16" s="4">
        <v>14905</v>
      </c>
      <c r="D16" s="4">
        <v>23768</v>
      </c>
    </row>
    <row r="17" spans="1:4" ht="23.25" x14ac:dyDescent="0.3">
      <c r="A17" s="41" t="s">
        <v>11</v>
      </c>
      <c r="B17" s="4">
        <v>100656</v>
      </c>
      <c r="C17" s="4">
        <v>184480</v>
      </c>
      <c r="D17" s="4">
        <v>285136</v>
      </c>
    </row>
  </sheetData>
  <pageMargins left="0.7" right="0.7" top="0.75" bottom="0.75" header="0.3" footer="0.3"/>
  <pageSetup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6"/>
  <sheetViews>
    <sheetView workbookViewId="0"/>
  </sheetViews>
  <sheetFormatPr defaultRowHeight="15" x14ac:dyDescent="0.2"/>
  <cols>
    <col min="1" max="1" width="12.140625" style="7" bestFit="1" customWidth="1"/>
    <col min="2" max="2" width="14.640625" style="7" bestFit="1" customWidth="1"/>
    <col min="3" max="13" width="5" style="7" customWidth="1"/>
    <col min="14" max="14" width="8.0703125" style="7" bestFit="1" customWidth="1"/>
    <col min="15" max="16384" width="9.140625" style="7"/>
  </cols>
  <sheetData>
    <row r="3" spans="1:2" ht="23.25" x14ac:dyDescent="0.3">
      <c r="A3" s="3" t="s">
        <v>59</v>
      </c>
      <c r="B3" t="s">
        <v>24</v>
      </c>
    </row>
    <row r="4" spans="1:2" ht="23.25" x14ac:dyDescent="0.3">
      <c r="A4" s="42" t="s">
        <v>57</v>
      </c>
      <c r="B4" s="27">
        <v>0.39796798720610516</v>
      </c>
    </row>
    <row r="5" spans="1:2" ht="23.25" x14ac:dyDescent="0.3">
      <c r="A5" s="42" t="s">
        <v>53</v>
      </c>
      <c r="B5" s="27">
        <v>0.60203201279389484</v>
      </c>
    </row>
    <row r="6" spans="1:2" ht="23.25" x14ac:dyDescent="0.3">
      <c r="A6" s="42" t="s">
        <v>11</v>
      </c>
      <c r="B6" s="27">
        <v>1</v>
      </c>
    </row>
  </sheetData>
  <pageMargins left="0.7" right="0.7" top="0.75" bottom="0.75" header="0.3" footer="0.3"/>
  <pageSetup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6"/>
  <sheetViews>
    <sheetView workbookViewId="0">
      <selection activeCell="M13" sqref="M13"/>
    </sheetView>
  </sheetViews>
  <sheetFormatPr defaultRowHeight="18.75" x14ac:dyDescent="0.25"/>
  <cols>
    <col min="1" max="1" width="7.35546875" style="12" bestFit="1" customWidth="1"/>
    <col min="2" max="2" width="9.640625" style="12" bestFit="1" customWidth="1"/>
    <col min="3" max="3" width="9.42578125" style="12" bestFit="1" customWidth="1"/>
    <col min="4" max="4" width="8.2109375" style="12" customWidth="1"/>
    <col min="5" max="5" width="7.78515625" style="12" customWidth="1"/>
    <col min="6" max="6" width="8.78515625" style="12" bestFit="1" customWidth="1"/>
    <col min="7" max="7" width="14.640625" style="12" bestFit="1" customWidth="1"/>
    <col min="8" max="11" width="13.35546875" style="12" customWidth="1"/>
    <col min="12" max="12" width="11.28515625" style="12" customWidth="1"/>
    <col min="13" max="19" width="7.640625" style="12" customWidth="1"/>
    <col min="20" max="20" width="11.28515625" style="12" bestFit="1" customWidth="1"/>
    <col min="21" max="21" width="21.0703125" style="12" customWidth="1"/>
    <col min="22" max="16384" width="9.140625" style="12"/>
  </cols>
  <sheetData>
    <row r="1" spans="1:21" x14ac:dyDescent="0.25">
      <c r="A1" s="11"/>
    </row>
    <row r="2" spans="1:21" ht="24" thickBot="1" x14ac:dyDescent="0.35">
      <c r="A2" s="13" t="s">
        <v>18</v>
      </c>
      <c r="B2" s="14" t="s">
        <v>19</v>
      </c>
      <c r="C2" s="14" t="s">
        <v>20</v>
      </c>
      <c r="D2" s="14" t="s">
        <v>21</v>
      </c>
      <c r="E2" s="14" t="s">
        <v>22</v>
      </c>
      <c r="F2" s="14" t="s">
        <v>23</v>
      </c>
      <c r="G2" s="3" t="s">
        <v>24</v>
      </c>
      <c r="H2" s="3" t="s">
        <v>18</v>
      </c>
      <c r="I2"/>
      <c r="J2"/>
      <c r="K2"/>
      <c r="L2"/>
      <c r="M2"/>
      <c r="N2"/>
      <c r="O2"/>
      <c r="P2"/>
      <c r="Q2"/>
      <c r="R2"/>
      <c r="S2"/>
      <c r="T2"/>
    </row>
    <row r="3" spans="1:21" ht="24" thickTop="1" x14ac:dyDescent="0.3">
      <c r="A3" s="15">
        <v>43115</v>
      </c>
      <c r="B3" s="16" t="s">
        <v>25</v>
      </c>
      <c r="C3" s="16" t="s">
        <v>26</v>
      </c>
      <c r="D3" s="17">
        <v>150</v>
      </c>
      <c r="E3" s="17">
        <v>10</v>
      </c>
      <c r="F3" s="17">
        <v>1500</v>
      </c>
      <c r="G3" s="3" t="s">
        <v>19</v>
      </c>
      <c r="H3" s="25" t="s">
        <v>27</v>
      </c>
      <c r="I3" s="25" t="s">
        <v>28</v>
      </c>
      <c r="J3" s="25" t="s">
        <v>29</v>
      </c>
      <c r="K3" s="25" t="s">
        <v>30</v>
      </c>
      <c r="L3" s="25" t="s">
        <v>31</v>
      </c>
      <c r="M3" s="25" t="s">
        <v>32</v>
      </c>
      <c r="N3" s="25" t="s">
        <v>33</v>
      </c>
      <c r="O3" s="25" t="s">
        <v>34</v>
      </c>
      <c r="P3" s="25" t="s">
        <v>35</v>
      </c>
      <c r="Q3" s="25" t="s">
        <v>36</v>
      </c>
      <c r="R3" s="25" t="s">
        <v>37</v>
      </c>
      <c r="S3" s="25" t="s">
        <v>38</v>
      </c>
      <c r="T3" s="25" t="s">
        <v>11</v>
      </c>
      <c r="U3" s="18" t="s">
        <v>39</v>
      </c>
    </row>
    <row r="4" spans="1:21" ht="23.25" x14ac:dyDescent="0.3">
      <c r="A4" s="19">
        <v>43118</v>
      </c>
      <c r="B4" s="20" t="s">
        <v>40</v>
      </c>
      <c r="C4" s="20" t="s">
        <v>41</v>
      </c>
      <c r="D4" s="21">
        <v>250</v>
      </c>
      <c r="E4" s="21">
        <v>50</v>
      </c>
      <c r="F4" s="21">
        <v>12500</v>
      </c>
      <c r="G4" t="s">
        <v>25</v>
      </c>
      <c r="H4" s="6">
        <v>1500</v>
      </c>
      <c r="I4" s="6">
        <v>32250</v>
      </c>
      <c r="J4" s="6">
        <v>2400</v>
      </c>
      <c r="K4" s="6">
        <v>30900</v>
      </c>
      <c r="L4" s="6">
        <v>48300</v>
      </c>
      <c r="M4" s="6">
        <v>45000</v>
      </c>
      <c r="N4" s="6">
        <v>59100</v>
      </c>
      <c r="O4" s="6">
        <v>27750</v>
      </c>
      <c r="P4" s="6">
        <v>39000</v>
      </c>
      <c r="Q4" s="6">
        <v>51000</v>
      </c>
      <c r="R4" s="6">
        <v>42000</v>
      </c>
      <c r="S4" s="6">
        <v>43500</v>
      </c>
      <c r="T4" s="6">
        <v>422700</v>
      </c>
    </row>
    <row r="5" spans="1:21" ht="23.25" x14ac:dyDescent="0.3">
      <c r="A5" s="22">
        <v>43122</v>
      </c>
      <c r="B5" s="23" t="s">
        <v>42</v>
      </c>
      <c r="C5" s="23" t="s">
        <v>43</v>
      </c>
      <c r="D5" s="23">
        <v>180</v>
      </c>
      <c r="E5" s="24">
        <v>100</v>
      </c>
      <c r="F5" s="24">
        <v>18000</v>
      </c>
      <c r="G5" t="s">
        <v>40</v>
      </c>
      <c r="H5" s="6">
        <v>12500</v>
      </c>
      <c r="I5" s="6">
        <v>36000</v>
      </c>
      <c r="J5" s="6">
        <v>3750</v>
      </c>
      <c r="K5" s="6">
        <v>45500</v>
      </c>
      <c r="L5" s="6">
        <v>72750</v>
      </c>
      <c r="M5" s="6">
        <v>28000</v>
      </c>
      <c r="N5" s="6">
        <v>96000</v>
      </c>
      <c r="O5" s="6">
        <v>63250</v>
      </c>
      <c r="P5" s="6">
        <v>92500</v>
      </c>
      <c r="Q5" s="6">
        <v>80000</v>
      </c>
      <c r="R5" s="6">
        <v>72500</v>
      </c>
      <c r="S5" s="6">
        <v>75000</v>
      </c>
      <c r="T5" s="6">
        <v>677750</v>
      </c>
    </row>
    <row r="6" spans="1:21" ht="23.25" x14ac:dyDescent="0.3">
      <c r="A6" s="19">
        <v>43128</v>
      </c>
      <c r="B6" s="20" t="s">
        <v>44</v>
      </c>
      <c r="C6" s="20" t="s">
        <v>45</v>
      </c>
      <c r="D6" s="21">
        <v>300</v>
      </c>
      <c r="E6" s="21">
        <v>35</v>
      </c>
      <c r="F6" s="21">
        <v>10500</v>
      </c>
      <c r="G6" t="s">
        <v>44</v>
      </c>
      <c r="H6" s="6">
        <v>10500</v>
      </c>
      <c r="I6" s="6">
        <v>92700</v>
      </c>
      <c r="J6" s="6">
        <v>9600</v>
      </c>
      <c r="K6" s="6">
        <v>104400</v>
      </c>
      <c r="L6" s="6">
        <v>104100</v>
      </c>
      <c r="M6" s="6">
        <v>166500</v>
      </c>
      <c r="N6" s="6">
        <v>236100</v>
      </c>
      <c r="O6" s="6">
        <v>298200</v>
      </c>
      <c r="P6" s="6">
        <v>87000</v>
      </c>
      <c r="Q6" s="6">
        <v>96000</v>
      </c>
      <c r="R6" s="6">
        <v>90000</v>
      </c>
      <c r="S6" s="6">
        <v>84000</v>
      </c>
      <c r="T6" s="6">
        <v>1379100</v>
      </c>
    </row>
    <row r="7" spans="1:21" ht="23.25" x14ac:dyDescent="0.3">
      <c r="A7" s="22">
        <v>43132</v>
      </c>
      <c r="B7" s="23" t="s">
        <v>25</v>
      </c>
      <c r="C7" s="23" t="s">
        <v>41</v>
      </c>
      <c r="D7" s="23">
        <v>150</v>
      </c>
      <c r="E7" s="23">
        <v>72</v>
      </c>
      <c r="F7" s="24">
        <v>10800</v>
      </c>
      <c r="G7" t="s">
        <v>42</v>
      </c>
      <c r="H7" s="6">
        <v>18000</v>
      </c>
      <c r="I7" s="6">
        <v>77940</v>
      </c>
      <c r="J7" s="6">
        <v>8640</v>
      </c>
      <c r="K7" s="6">
        <v>53100</v>
      </c>
      <c r="L7" s="6">
        <v>78840</v>
      </c>
      <c r="M7" s="6">
        <v>28080</v>
      </c>
      <c r="N7" s="6">
        <v>57960</v>
      </c>
      <c r="O7" s="6">
        <v>41580</v>
      </c>
      <c r="P7" s="6">
        <v>45000</v>
      </c>
      <c r="Q7" s="6">
        <v>64800</v>
      </c>
      <c r="R7" s="6">
        <v>61200</v>
      </c>
      <c r="S7" s="6">
        <v>55800</v>
      </c>
      <c r="T7" s="6">
        <v>590940</v>
      </c>
    </row>
    <row r="8" spans="1:21" ht="23.25" x14ac:dyDescent="0.3">
      <c r="A8" s="19">
        <v>43134</v>
      </c>
      <c r="B8" s="20" t="s">
        <v>40</v>
      </c>
      <c r="C8" s="20" t="s">
        <v>26</v>
      </c>
      <c r="D8" s="20">
        <v>250</v>
      </c>
      <c r="E8" s="20">
        <v>30</v>
      </c>
      <c r="F8" s="21">
        <v>7500</v>
      </c>
      <c r="G8" t="s">
        <v>11</v>
      </c>
      <c r="H8" s="6">
        <v>42500</v>
      </c>
      <c r="I8" s="6">
        <v>238890</v>
      </c>
      <c r="J8" s="6">
        <v>24390</v>
      </c>
      <c r="K8" s="6">
        <v>233900</v>
      </c>
      <c r="L8" s="6">
        <v>303990</v>
      </c>
      <c r="M8" s="6">
        <v>267580</v>
      </c>
      <c r="N8" s="6">
        <v>449160</v>
      </c>
      <c r="O8" s="6">
        <v>430780</v>
      </c>
      <c r="P8" s="6">
        <v>263500</v>
      </c>
      <c r="Q8" s="6">
        <v>291800</v>
      </c>
      <c r="R8" s="6">
        <v>265700</v>
      </c>
      <c r="S8" s="6">
        <v>258300</v>
      </c>
      <c r="T8" s="6">
        <v>3070490</v>
      </c>
    </row>
    <row r="9" spans="1:21" x14ac:dyDescent="0.25">
      <c r="A9" s="22">
        <v>43136</v>
      </c>
      <c r="B9" s="23" t="s">
        <v>44</v>
      </c>
      <c r="C9" s="23" t="s">
        <v>46</v>
      </c>
      <c r="D9" s="23">
        <v>300</v>
      </c>
      <c r="E9" s="23">
        <v>74</v>
      </c>
      <c r="F9" s="24">
        <v>22200</v>
      </c>
      <c r="G9" s="7"/>
      <c r="H9" s="7"/>
      <c r="I9" s="7"/>
      <c r="J9" s="7"/>
      <c r="K9" s="7"/>
      <c r="L9" s="7"/>
      <c r="M9" s="7"/>
      <c r="N9" s="7"/>
      <c r="O9" s="7"/>
      <c r="P9" s="7"/>
      <c r="Q9" s="7"/>
      <c r="R9" s="7"/>
      <c r="S9" s="7"/>
      <c r="T9" s="7"/>
    </row>
    <row r="10" spans="1:21" x14ac:dyDescent="0.25">
      <c r="A10" s="19">
        <v>43139</v>
      </c>
      <c r="B10" s="20" t="s">
        <v>42</v>
      </c>
      <c r="C10" s="20" t="s">
        <v>26</v>
      </c>
      <c r="D10" s="20">
        <v>180</v>
      </c>
      <c r="E10" s="20">
        <v>188</v>
      </c>
      <c r="F10" s="21">
        <v>33840</v>
      </c>
      <c r="G10" s="7"/>
      <c r="H10" s="7"/>
      <c r="I10" s="7"/>
      <c r="J10" s="7"/>
      <c r="K10" s="7"/>
      <c r="L10" s="7"/>
      <c r="M10" s="7"/>
      <c r="N10" s="7"/>
      <c r="O10" s="7"/>
      <c r="P10" s="7"/>
      <c r="Q10" s="7"/>
      <c r="R10" s="7"/>
      <c r="S10" s="7"/>
      <c r="T10" s="7"/>
    </row>
    <row r="11" spans="1:21" x14ac:dyDescent="0.25">
      <c r="A11" s="22">
        <v>43140</v>
      </c>
      <c r="B11" s="23" t="s">
        <v>25</v>
      </c>
      <c r="C11" s="23" t="s">
        <v>26</v>
      </c>
      <c r="D11" s="23">
        <v>150</v>
      </c>
      <c r="E11" s="23">
        <v>74</v>
      </c>
      <c r="F11" s="24">
        <v>11100</v>
      </c>
    </row>
    <row r="12" spans="1:21" ht="23.25" x14ac:dyDescent="0.3">
      <c r="A12" s="19">
        <v>43143</v>
      </c>
      <c r="B12" s="20" t="s">
        <v>42</v>
      </c>
      <c r="C12" s="20" t="s">
        <v>41</v>
      </c>
      <c r="D12" s="21">
        <v>180</v>
      </c>
      <c r="E12" s="21">
        <v>100</v>
      </c>
      <c r="F12" s="21">
        <v>18000</v>
      </c>
      <c r="G12" s="3" t="s">
        <v>24</v>
      </c>
      <c r="H12" s="3" t="s">
        <v>19</v>
      </c>
      <c r="I12"/>
      <c r="J12"/>
      <c r="K12"/>
      <c r="L12"/>
      <c r="M12" s="7"/>
      <c r="N12" s="7"/>
      <c r="O12" s="7"/>
      <c r="P12" s="7"/>
      <c r="Q12" s="7"/>
      <c r="R12" s="7"/>
      <c r="S12" s="7"/>
      <c r="T12" s="7"/>
    </row>
    <row r="13" spans="1:21" ht="23.25" x14ac:dyDescent="0.3">
      <c r="A13" s="22">
        <v>43143</v>
      </c>
      <c r="B13" s="23" t="s">
        <v>40</v>
      </c>
      <c r="C13" s="23" t="s">
        <v>45</v>
      </c>
      <c r="D13" s="23">
        <v>250</v>
      </c>
      <c r="E13" s="23">
        <v>99</v>
      </c>
      <c r="F13" s="24">
        <v>24750</v>
      </c>
      <c r="G13" s="3" t="s">
        <v>18</v>
      </c>
      <c r="H13" t="s">
        <v>25</v>
      </c>
      <c r="I13" t="s">
        <v>40</v>
      </c>
      <c r="J13" t="s">
        <v>44</v>
      </c>
      <c r="K13" t="s">
        <v>42</v>
      </c>
      <c r="L13" t="s">
        <v>11</v>
      </c>
      <c r="M13" s="7"/>
      <c r="N13" s="7"/>
      <c r="O13" s="7"/>
      <c r="P13" s="7"/>
      <c r="Q13" s="7"/>
      <c r="R13" s="7"/>
      <c r="S13" s="7"/>
      <c r="T13" s="7"/>
    </row>
    <row r="14" spans="1:21" ht="23.25" x14ac:dyDescent="0.3">
      <c r="A14" s="19">
        <v>43144</v>
      </c>
      <c r="B14" s="20" t="s">
        <v>44</v>
      </c>
      <c r="C14" s="20" t="s">
        <v>43</v>
      </c>
      <c r="D14" s="20">
        <v>300</v>
      </c>
      <c r="E14" s="20">
        <v>114</v>
      </c>
      <c r="F14" s="21">
        <v>34200</v>
      </c>
      <c r="G14" s="25" t="s">
        <v>27</v>
      </c>
      <c r="H14" s="6">
        <v>1500</v>
      </c>
      <c r="I14" s="6">
        <v>12500</v>
      </c>
      <c r="J14" s="6">
        <v>10500</v>
      </c>
      <c r="K14" s="6">
        <v>18000</v>
      </c>
      <c r="L14" s="6">
        <v>42500</v>
      </c>
      <c r="M14" s="7"/>
      <c r="N14" s="7"/>
      <c r="O14" s="7"/>
      <c r="P14" s="7"/>
      <c r="Q14" s="7"/>
      <c r="R14" s="7"/>
      <c r="S14" s="7"/>
      <c r="T14" s="7"/>
    </row>
    <row r="15" spans="1:21" ht="23.25" x14ac:dyDescent="0.3">
      <c r="A15" s="22">
        <v>43145</v>
      </c>
      <c r="B15" s="23" t="s">
        <v>42</v>
      </c>
      <c r="C15" s="23" t="s">
        <v>45</v>
      </c>
      <c r="D15" s="23">
        <v>180</v>
      </c>
      <c r="E15" s="23">
        <v>59</v>
      </c>
      <c r="F15" s="24">
        <v>10620</v>
      </c>
      <c r="G15" s="25" t="s">
        <v>28</v>
      </c>
      <c r="H15" s="6">
        <v>32250</v>
      </c>
      <c r="I15" s="6">
        <v>36000</v>
      </c>
      <c r="J15" s="6">
        <v>92700</v>
      </c>
      <c r="K15" s="6">
        <v>77940</v>
      </c>
      <c r="L15" s="6">
        <v>238890</v>
      </c>
      <c r="M15" s="7"/>
      <c r="N15" s="7"/>
      <c r="O15" s="7"/>
      <c r="P15" s="7"/>
      <c r="Q15" s="7"/>
      <c r="R15" s="7"/>
      <c r="S15" s="7"/>
      <c r="T15" s="7"/>
    </row>
    <row r="16" spans="1:21" ht="23.25" x14ac:dyDescent="0.3">
      <c r="A16" s="19">
        <v>43147</v>
      </c>
      <c r="B16" s="20" t="s">
        <v>25</v>
      </c>
      <c r="C16" s="20" t="s">
        <v>46</v>
      </c>
      <c r="D16" s="20">
        <v>150</v>
      </c>
      <c r="E16" s="20">
        <v>69</v>
      </c>
      <c r="F16" s="21">
        <v>10350</v>
      </c>
      <c r="G16" s="25" t="s">
        <v>29</v>
      </c>
      <c r="H16" s="6">
        <v>2400</v>
      </c>
      <c r="I16" s="6">
        <v>3750</v>
      </c>
      <c r="J16" s="6">
        <v>9600</v>
      </c>
      <c r="K16" s="6">
        <v>8640</v>
      </c>
      <c r="L16" s="6">
        <v>24390</v>
      </c>
      <c r="M16" s="7"/>
      <c r="N16" s="7"/>
      <c r="O16" s="7"/>
      <c r="P16" s="7"/>
      <c r="Q16" s="7"/>
      <c r="R16" s="7"/>
      <c r="S16" s="7"/>
      <c r="T16" s="7"/>
    </row>
    <row r="17" spans="1:20" ht="23.25" x14ac:dyDescent="0.3">
      <c r="A17" s="22">
        <v>43148</v>
      </c>
      <c r="B17" s="23" t="s">
        <v>40</v>
      </c>
      <c r="C17" s="23" t="s">
        <v>41</v>
      </c>
      <c r="D17" s="23">
        <v>250</v>
      </c>
      <c r="E17" s="23">
        <v>15</v>
      </c>
      <c r="F17" s="24">
        <v>3750</v>
      </c>
      <c r="G17" s="25" t="s">
        <v>30</v>
      </c>
      <c r="H17" s="6">
        <v>30900</v>
      </c>
      <c r="I17" s="6">
        <v>45500</v>
      </c>
      <c r="J17" s="6">
        <v>104400</v>
      </c>
      <c r="K17" s="6">
        <v>53100</v>
      </c>
      <c r="L17" s="6">
        <v>233900</v>
      </c>
      <c r="M17" s="7"/>
      <c r="N17" s="7"/>
      <c r="O17" s="7"/>
      <c r="P17" s="7"/>
      <c r="Q17" s="7"/>
      <c r="R17" s="7"/>
      <c r="S17" s="7"/>
      <c r="T17" s="7"/>
    </row>
    <row r="18" spans="1:20" ht="23.25" x14ac:dyDescent="0.3">
      <c r="A18" s="19">
        <v>43150</v>
      </c>
      <c r="B18" s="20" t="s">
        <v>44</v>
      </c>
      <c r="C18" s="20" t="s">
        <v>47</v>
      </c>
      <c r="D18" s="20">
        <v>300</v>
      </c>
      <c r="E18" s="20">
        <v>121</v>
      </c>
      <c r="F18" s="21">
        <v>36300</v>
      </c>
      <c r="G18" s="25" t="s">
        <v>31</v>
      </c>
      <c r="H18" s="6">
        <v>48300</v>
      </c>
      <c r="I18" s="6">
        <v>72750</v>
      </c>
      <c r="J18" s="6">
        <v>104100</v>
      </c>
      <c r="K18" s="6">
        <v>78840</v>
      </c>
      <c r="L18" s="6">
        <v>303990</v>
      </c>
      <c r="M18" s="7"/>
      <c r="N18" s="7"/>
      <c r="O18" s="7"/>
      <c r="P18" s="7"/>
      <c r="Q18" s="7"/>
      <c r="R18" s="7"/>
      <c r="S18" s="7"/>
      <c r="T18" s="7"/>
    </row>
    <row r="19" spans="1:20" ht="23.25" x14ac:dyDescent="0.3">
      <c r="A19" s="22">
        <v>43153</v>
      </c>
      <c r="B19" s="23" t="s">
        <v>42</v>
      </c>
      <c r="C19" s="23" t="s">
        <v>26</v>
      </c>
      <c r="D19" s="23">
        <v>180</v>
      </c>
      <c r="E19" s="23">
        <v>86</v>
      </c>
      <c r="F19" s="24">
        <v>15480</v>
      </c>
      <c r="G19" s="25" t="s">
        <v>32</v>
      </c>
      <c r="H19" s="6">
        <v>45000</v>
      </c>
      <c r="I19" s="6">
        <v>28000</v>
      </c>
      <c r="J19" s="6">
        <v>166500</v>
      </c>
      <c r="K19" s="6">
        <v>28080</v>
      </c>
      <c r="L19" s="6">
        <v>267580</v>
      </c>
    </row>
    <row r="20" spans="1:20" ht="23.25" x14ac:dyDescent="0.3">
      <c r="A20" s="19">
        <v>43161</v>
      </c>
      <c r="B20" s="20" t="s">
        <v>25</v>
      </c>
      <c r="C20" s="20" t="s">
        <v>46</v>
      </c>
      <c r="D20" s="21">
        <v>150</v>
      </c>
      <c r="E20" s="21">
        <v>16</v>
      </c>
      <c r="F20" s="21">
        <v>2400</v>
      </c>
      <c r="G20" s="25" t="s">
        <v>33</v>
      </c>
      <c r="H20" s="6">
        <v>59100</v>
      </c>
      <c r="I20" s="6">
        <v>96000</v>
      </c>
      <c r="J20" s="6">
        <v>236100</v>
      </c>
      <c r="K20" s="6">
        <v>57960</v>
      </c>
      <c r="L20" s="6">
        <v>449160</v>
      </c>
    </row>
    <row r="21" spans="1:20" ht="23.25" x14ac:dyDescent="0.3">
      <c r="A21" s="22">
        <v>43163</v>
      </c>
      <c r="B21" s="23" t="s">
        <v>40</v>
      </c>
      <c r="C21" s="23" t="s">
        <v>47</v>
      </c>
      <c r="D21" s="24">
        <v>250</v>
      </c>
      <c r="E21" s="24">
        <v>15</v>
      </c>
      <c r="F21" s="24">
        <v>3750</v>
      </c>
      <c r="G21" s="25" t="s">
        <v>34</v>
      </c>
      <c r="H21" s="6">
        <v>27750</v>
      </c>
      <c r="I21" s="6">
        <v>63250</v>
      </c>
      <c r="J21" s="6">
        <v>298200</v>
      </c>
      <c r="K21" s="6">
        <v>41580</v>
      </c>
      <c r="L21" s="6">
        <v>430780</v>
      </c>
    </row>
    <row r="22" spans="1:20" ht="23.25" x14ac:dyDescent="0.3">
      <c r="A22" s="19">
        <v>43179</v>
      </c>
      <c r="B22" s="20" t="s">
        <v>44</v>
      </c>
      <c r="C22" s="20" t="s">
        <v>46</v>
      </c>
      <c r="D22" s="21">
        <v>300</v>
      </c>
      <c r="E22" s="21">
        <v>32</v>
      </c>
      <c r="F22" s="21">
        <v>9600</v>
      </c>
      <c r="G22" s="25" t="s">
        <v>35</v>
      </c>
      <c r="H22" s="6">
        <v>39000</v>
      </c>
      <c r="I22" s="6">
        <v>92500</v>
      </c>
      <c r="J22" s="6">
        <v>87000</v>
      </c>
      <c r="K22" s="6">
        <v>45000</v>
      </c>
      <c r="L22" s="6">
        <v>263500</v>
      </c>
    </row>
    <row r="23" spans="1:20" ht="23.25" x14ac:dyDescent="0.3">
      <c r="A23" s="22">
        <v>43187</v>
      </c>
      <c r="B23" s="23" t="s">
        <v>42</v>
      </c>
      <c r="C23" s="23" t="s">
        <v>43</v>
      </c>
      <c r="D23" s="24">
        <v>180</v>
      </c>
      <c r="E23" s="24">
        <v>48</v>
      </c>
      <c r="F23" s="24">
        <v>8640</v>
      </c>
      <c r="G23" s="25" t="s">
        <v>36</v>
      </c>
      <c r="H23" s="6">
        <v>51000</v>
      </c>
      <c r="I23" s="6">
        <v>80000</v>
      </c>
      <c r="J23" s="6">
        <v>96000</v>
      </c>
      <c r="K23" s="6">
        <v>64800</v>
      </c>
      <c r="L23" s="6">
        <v>291800</v>
      </c>
    </row>
    <row r="24" spans="1:20" ht="23.25" x14ac:dyDescent="0.3">
      <c r="A24" s="19">
        <v>43191</v>
      </c>
      <c r="B24" s="20" t="s">
        <v>25</v>
      </c>
      <c r="C24" s="20" t="s">
        <v>43</v>
      </c>
      <c r="D24" s="20">
        <v>150</v>
      </c>
      <c r="E24" s="20">
        <v>49</v>
      </c>
      <c r="F24" s="21">
        <v>7350</v>
      </c>
      <c r="G24" s="25" t="s">
        <v>37</v>
      </c>
      <c r="H24" s="6">
        <v>42000</v>
      </c>
      <c r="I24" s="6">
        <v>72500</v>
      </c>
      <c r="J24" s="6">
        <v>90000</v>
      </c>
      <c r="K24" s="6">
        <v>61200</v>
      </c>
      <c r="L24" s="6">
        <v>265700</v>
      </c>
    </row>
    <row r="25" spans="1:20" ht="23.25" x14ac:dyDescent="0.3">
      <c r="A25" s="22">
        <v>43193</v>
      </c>
      <c r="B25" s="23" t="s">
        <v>40</v>
      </c>
      <c r="C25" s="23" t="s">
        <v>48</v>
      </c>
      <c r="D25" s="23">
        <v>250</v>
      </c>
      <c r="E25" s="23">
        <v>80</v>
      </c>
      <c r="F25" s="24">
        <v>20000</v>
      </c>
      <c r="G25" s="25" t="s">
        <v>38</v>
      </c>
      <c r="H25" s="6">
        <v>43500</v>
      </c>
      <c r="I25" s="6">
        <v>75000</v>
      </c>
      <c r="J25" s="6">
        <v>84000</v>
      </c>
      <c r="K25" s="6">
        <v>55800</v>
      </c>
      <c r="L25" s="6">
        <v>258300</v>
      </c>
    </row>
    <row r="26" spans="1:20" ht="23.25" x14ac:dyDescent="0.3">
      <c r="A26" s="19">
        <v>43194</v>
      </c>
      <c r="B26" s="20" t="s">
        <v>25</v>
      </c>
      <c r="C26" s="20" t="s">
        <v>45</v>
      </c>
      <c r="D26" s="21">
        <v>150</v>
      </c>
      <c r="E26" s="21">
        <v>16</v>
      </c>
      <c r="F26" s="21">
        <v>2400</v>
      </c>
      <c r="G26" s="25" t="s">
        <v>11</v>
      </c>
      <c r="H26" s="6">
        <v>422700</v>
      </c>
      <c r="I26" s="6">
        <v>677750</v>
      </c>
      <c r="J26" s="6">
        <v>1379100</v>
      </c>
      <c r="K26" s="6">
        <v>590940</v>
      </c>
      <c r="L26" s="6">
        <v>3070490</v>
      </c>
    </row>
    <row r="27" spans="1:20" x14ac:dyDescent="0.25">
      <c r="A27" s="22">
        <v>43194</v>
      </c>
      <c r="B27" s="23" t="s">
        <v>44</v>
      </c>
      <c r="C27" s="23" t="s">
        <v>45</v>
      </c>
      <c r="D27" s="23">
        <v>300</v>
      </c>
      <c r="E27" s="23">
        <v>80</v>
      </c>
      <c r="F27" s="24">
        <v>24000</v>
      </c>
    </row>
    <row r="28" spans="1:20" x14ac:dyDescent="0.25">
      <c r="A28" s="19">
        <v>43197</v>
      </c>
      <c r="B28" s="20" t="s">
        <v>42</v>
      </c>
      <c r="C28" s="20" t="s">
        <v>26</v>
      </c>
      <c r="D28" s="20">
        <v>180</v>
      </c>
      <c r="E28" s="20">
        <v>60</v>
      </c>
      <c r="F28" s="21">
        <v>10800</v>
      </c>
    </row>
    <row r="29" spans="1:20" x14ac:dyDescent="0.25">
      <c r="A29" s="22">
        <v>43200</v>
      </c>
      <c r="B29" s="23" t="s">
        <v>25</v>
      </c>
      <c r="C29" s="23" t="s">
        <v>45</v>
      </c>
      <c r="D29" s="23">
        <v>150</v>
      </c>
      <c r="E29" s="23">
        <v>95</v>
      </c>
      <c r="F29" s="24">
        <v>14250</v>
      </c>
    </row>
    <row r="30" spans="1:20" x14ac:dyDescent="0.25">
      <c r="A30" s="19">
        <v>43203</v>
      </c>
      <c r="B30" s="20" t="s">
        <v>40</v>
      </c>
      <c r="C30" s="20" t="s">
        <v>47</v>
      </c>
      <c r="D30" s="20">
        <v>250</v>
      </c>
      <c r="E30" s="20">
        <v>68</v>
      </c>
      <c r="F30" s="21">
        <v>17000</v>
      </c>
    </row>
    <row r="31" spans="1:20" x14ac:dyDescent="0.25">
      <c r="A31" s="22">
        <v>43204</v>
      </c>
      <c r="B31" s="23" t="s">
        <v>40</v>
      </c>
      <c r="C31" s="23" t="s">
        <v>48</v>
      </c>
      <c r="D31" s="24">
        <v>250</v>
      </c>
      <c r="E31" s="24">
        <v>22</v>
      </c>
      <c r="F31" s="24">
        <v>5500</v>
      </c>
    </row>
    <row r="32" spans="1:20" x14ac:dyDescent="0.25">
      <c r="A32" s="19">
        <v>43204</v>
      </c>
      <c r="B32" s="20" t="s">
        <v>44</v>
      </c>
      <c r="C32" s="20" t="s">
        <v>43</v>
      </c>
      <c r="D32" s="20">
        <v>300</v>
      </c>
      <c r="E32" s="20">
        <v>159</v>
      </c>
      <c r="F32" s="21">
        <v>47700</v>
      </c>
    </row>
    <row r="33" spans="1:6" x14ac:dyDescent="0.25">
      <c r="A33" s="22">
        <v>43205</v>
      </c>
      <c r="B33" s="23" t="s">
        <v>42</v>
      </c>
      <c r="C33" s="23" t="s">
        <v>41</v>
      </c>
      <c r="D33" s="23">
        <v>180</v>
      </c>
      <c r="E33" s="23">
        <v>131</v>
      </c>
      <c r="F33" s="24">
        <v>23580</v>
      </c>
    </row>
    <row r="34" spans="1:6" x14ac:dyDescent="0.25">
      <c r="A34" s="19">
        <v>43206</v>
      </c>
      <c r="B34" s="20" t="s">
        <v>25</v>
      </c>
      <c r="C34" s="20" t="s">
        <v>43</v>
      </c>
      <c r="D34" s="20">
        <v>150</v>
      </c>
      <c r="E34" s="20">
        <v>46</v>
      </c>
      <c r="F34" s="21">
        <v>6900</v>
      </c>
    </row>
    <row r="35" spans="1:6" x14ac:dyDescent="0.25">
      <c r="A35" s="22">
        <v>43209</v>
      </c>
      <c r="B35" s="23" t="s">
        <v>40</v>
      </c>
      <c r="C35" s="23" t="s">
        <v>46</v>
      </c>
      <c r="D35" s="23">
        <v>250</v>
      </c>
      <c r="E35" s="23">
        <v>12</v>
      </c>
      <c r="F35" s="24">
        <v>3000</v>
      </c>
    </row>
    <row r="36" spans="1:6" x14ac:dyDescent="0.25">
      <c r="A36" s="19">
        <v>43212</v>
      </c>
      <c r="B36" s="20" t="s">
        <v>44</v>
      </c>
      <c r="C36" s="20" t="s">
        <v>43</v>
      </c>
      <c r="D36" s="20">
        <v>300</v>
      </c>
      <c r="E36" s="20">
        <v>59</v>
      </c>
      <c r="F36" s="21">
        <v>17700</v>
      </c>
    </row>
    <row r="37" spans="1:6" x14ac:dyDescent="0.25">
      <c r="A37" s="22">
        <v>43212</v>
      </c>
      <c r="B37" s="23" t="s">
        <v>42</v>
      </c>
      <c r="C37" s="23" t="s">
        <v>26</v>
      </c>
      <c r="D37" s="23">
        <v>180</v>
      </c>
      <c r="E37" s="23">
        <v>104</v>
      </c>
      <c r="F37" s="24">
        <v>18720</v>
      </c>
    </row>
    <row r="38" spans="1:6" x14ac:dyDescent="0.25">
      <c r="A38" s="19">
        <v>43219</v>
      </c>
      <c r="B38" s="20" t="s">
        <v>44</v>
      </c>
      <c r="C38" s="20" t="s">
        <v>46</v>
      </c>
      <c r="D38" s="21">
        <v>300</v>
      </c>
      <c r="E38" s="21">
        <v>50</v>
      </c>
      <c r="F38" s="21">
        <v>15000</v>
      </c>
    </row>
    <row r="39" spans="1:6" x14ac:dyDescent="0.25">
      <c r="A39" s="22">
        <v>43221</v>
      </c>
      <c r="B39" s="23" t="s">
        <v>25</v>
      </c>
      <c r="C39" s="23" t="s">
        <v>47</v>
      </c>
      <c r="D39" s="23">
        <v>150</v>
      </c>
      <c r="E39" s="23">
        <v>125</v>
      </c>
      <c r="F39" s="24">
        <v>18750</v>
      </c>
    </row>
    <row r="40" spans="1:6" x14ac:dyDescent="0.25">
      <c r="A40" s="19">
        <v>43223</v>
      </c>
      <c r="B40" s="20" t="s">
        <v>40</v>
      </c>
      <c r="C40" s="20" t="s">
        <v>47</v>
      </c>
      <c r="D40" s="20">
        <v>250</v>
      </c>
      <c r="E40" s="20">
        <v>152</v>
      </c>
      <c r="F40" s="21">
        <v>38000</v>
      </c>
    </row>
    <row r="41" spans="1:6" x14ac:dyDescent="0.25">
      <c r="A41" s="22">
        <v>43226</v>
      </c>
      <c r="B41" s="23" t="s">
        <v>44</v>
      </c>
      <c r="C41" s="23" t="s">
        <v>45</v>
      </c>
      <c r="D41" s="23">
        <v>300</v>
      </c>
      <c r="E41" s="23">
        <v>92</v>
      </c>
      <c r="F41" s="24">
        <v>27600</v>
      </c>
    </row>
    <row r="42" spans="1:6" x14ac:dyDescent="0.25">
      <c r="A42" s="19">
        <v>43227</v>
      </c>
      <c r="B42" s="20" t="s">
        <v>42</v>
      </c>
      <c r="C42" s="20" t="s">
        <v>48</v>
      </c>
      <c r="D42" s="20">
        <v>180</v>
      </c>
      <c r="E42" s="20">
        <v>82</v>
      </c>
      <c r="F42" s="21">
        <v>14760</v>
      </c>
    </row>
    <row r="43" spans="1:6" x14ac:dyDescent="0.25">
      <c r="A43" s="22">
        <v>43229</v>
      </c>
      <c r="B43" s="23" t="s">
        <v>25</v>
      </c>
      <c r="C43" s="23" t="s">
        <v>26</v>
      </c>
      <c r="D43" s="23">
        <v>150</v>
      </c>
      <c r="E43" s="23">
        <v>82</v>
      </c>
      <c r="F43" s="24">
        <v>12300</v>
      </c>
    </row>
    <row r="44" spans="1:6" x14ac:dyDescent="0.25">
      <c r="A44" s="19">
        <v>43232</v>
      </c>
      <c r="B44" s="20" t="s">
        <v>40</v>
      </c>
      <c r="C44" s="20" t="s">
        <v>43</v>
      </c>
      <c r="D44" s="20">
        <v>250</v>
      </c>
      <c r="E44" s="20">
        <v>13</v>
      </c>
      <c r="F44" s="21">
        <v>3250</v>
      </c>
    </row>
    <row r="45" spans="1:6" x14ac:dyDescent="0.25">
      <c r="A45" s="22">
        <v>43235</v>
      </c>
      <c r="B45" s="23" t="s">
        <v>44</v>
      </c>
      <c r="C45" s="23" t="s">
        <v>47</v>
      </c>
      <c r="D45" s="23">
        <v>300</v>
      </c>
      <c r="E45" s="23">
        <v>116</v>
      </c>
      <c r="F45" s="24">
        <v>34800</v>
      </c>
    </row>
    <row r="46" spans="1:6" x14ac:dyDescent="0.25">
      <c r="A46" s="19">
        <v>43237</v>
      </c>
      <c r="B46" s="20" t="s">
        <v>42</v>
      </c>
      <c r="C46" s="20" t="s">
        <v>26</v>
      </c>
      <c r="D46" s="21">
        <v>180</v>
      </c>
      <c r="E46" s="21">
        <v>200</v>
      </c>
      <c r="F46" s="21">
        <v>36000</v>
      </c>
    </row>
    <row r="47" spans="1:6" x14ac:dyDescent="0.25">
      <c r="A47" s="22">
        <v>43237</v>
      </c>
      <c r="B47" s="23" t="s">
        <v>42</v>
      </c>
      <c r="C47" s="23" t="s">
        <v>41</v>
      </c>
      <c r="D47" s="23">
        <v>180</v>
      </c>
      <c r="E47" s="23">
        <v>101</v>
      </c>
      <c r="F47" s="24">
        <v>18180</v>
      </c>
    </row>
    <row r="48" spans="1:6" x14ac:dyDescent="0.25">
      <c r="A48" s="19">
        <v>43238</v>
      </c>
      <c r="B48" s="20" t="s">
        <v>25</v>
      </c>
      <c r="C48" s="20" t="s">
        <v>43</v>
      </c>
      <c r="D48" s="20">
        <v>150</v>
      </c>
      <c r="E48" s="20">
        <v>115</v>
      </c>
      <c r="F48" s="21">
        <v>17250</v>
      </c>
    </row>
    <row r="49" spans="1:6" x14ac:dyDescent="0.25">
      <c r="A49" s="22">
        <v>43239</v>
      </c>
      <c r="B49" s="23" t="s">
        <v>44</v>
      </c>
      <c r="C49" s="23" t="s">
        <v>45</v>
      </c>
      <c r="D49" s="24">
        <v>300</v>
      </c>
      <c r="E49" s="24">
        <v>50</v>
      </c>
      <c r="F49" s="24">
        <v>15000</v>
      </c>
    </row>
    <row r="50" spans="1:6" x14ac:dyDescent="0.25">
      <c r="A50" s="19">
        <v>43240</v>
      </c>
      <c r="B50" s="20" t="s">
        <v>40</v>
      </c>
      <c r="C50" s="20" t="s">
        <v>43</v>
      </c>
      <c r="D50" s="20">
        <v>250</v>
      </c>
      <c r="E50" s="20">
        <v>126</v>
      </c>
      <c r="F50" s="21">
        <v>31500</v>
      </c>
    </row>
    <row r="51" spans="1:6" x14ac:dyDescent="0.25">
      <c r="A51" s="22">
        <v>43243</v>
      </c>
      <c r="B51" s="23" t="s">
        <v>44</v>
      </c>
      <c r="C51" s="23" t="s">
        <v>43</v>
      </c>
      <c r="D51" s="23">
        <v>300</v>
      </c>
      <c r="E51" s="23">
        <v>89</v>
      </c>
      <c r="F51" s="24">
        <v>26700</v>
      </c>
    </row>
    <row r="52" spans="1:6" x14ac:dyDescent="0.25">
      <c r="A52" s="19">
        <v>43245</v>
      </c>
      <c r="B52" s="20" t="s">
        <v>42</v>
      </c>
      <c r="C52" s="20" t="s">
        <v>48</v>
      </c>
      <c r="D52" s="20">
        <v>180</v>
      </c>
      <c r="E52" s="20">
        <v>55</v>
      </c>
      <c r="F52" s="21">
        <v>9900</v>
      </c>
    </row>
    <row r="53" spans="1:6" x14ac:dyDescent="0.25">
      <c r="A53" s="22">
        <v>43252</v>
      </c>
      <c r="B53" s="23" t="s">
        <v>25</v>
      </c>
      <c r="C53" s="23" t="s">
        <v>41</v>
      </c>
      <c r="D53" s="23">
        <v>150</v>
      </c>
      <c r="E53" s="23">
        <v>156</v>
      </c>
      <c r="F53" s="24">
        <v>23400</v>
      </c>
    </row>
    <row r="54" spans="1:6" x14ac:dyDescent="0.25">
      <c r="A54" s="19">
        <v>43254</v>
      </c>
      <c r="B54" s="20" t="s">
        <v>40</v>
      </c>
      <c r="C54" s="20" t="s">
        <v>47</v>
      </c>
      <c r="D54" s="20">
        <v>250</v>
      </c>
      <c r="E54" s="20">
        <v>23</v>
      </c>
      <c r="F54" s="21">
        <v>5750</v>
      </c>
    </row>
    <row r="55" spans="1:6" x14ac:dyDescent="0.25">
      <c r="A55" s="22">
        <v>43255</v>
      </c>
      <c r="B55" s="23" t="s">
        <v>44</v>
      </c>
      <c r="C55" s="23" t="s">
        <v>41</v>
      </c>
      <c r="D55" s="24">
        <v>300</v>
      </c>
      <c r="E55" s="24">
        <v>80</v>
      </c>
      <c r="F55" s="24">
        <v>24000</v>
      </c>
    </row>
    <row r="56" spans="1:6" x14ac:dyDescent="0.25">
      <c r="A56" s="19">
        <v>43255</v>
      </c>
      <c r="B56" s="20" t="s">
        <v>44</v>
      </c>
      <c r="C56" s="20" t="s">
        <v>26</v>
      </c>
      <c r="D56" s="20">
        <v>300</v>
      </c>
      <c r="E56" s="20">
        <v>19</v>
      </c>
      <c r="F56" s="21">
        <v>5700</v>
      </c>
    </row>
    <row r="57" spans="1:6" x14ac:dyDescent="0.25">
      <c r="A57" s="22">
        <v>43257</v>
      </c>
      <c r="B57" s="23" t="s">
        <v>42</v>
      </c>
      <c r="C57" s="23" t="s">
        <v>41</v>
      </c>
      <c r="D57" s="23">
        <v>180</v>
      </c>
      <c r="E57" s="23">
        <v>34</v>
      </c>
      <c r="F57" s="24">
        <v>6120</v>
      </c>
    </row>
    <row r="58" spans="1:6" x14ac:dyDescent="0.25">
      <c r="A58" s="19">
        <v>43260</v>
      </c>
      <c r="B58" s="20" t="s">
        <v>25</v>
      </c>
      <c r="C58" s="20" t="s">
        <v>43</v>
      </c>
      <c r="D58" s="20">
        <v>150</v>
      </c>
      <c r="E58" s="20">
        <v>122</v>
      </c>
      <c r="F58" s="21">
        <v>18300</v>
      </c>
    </row>
    <row r="59" spans="1:6" x14ac:dyDescent="0.25">
      <c r="A59" s="22">
        <v>43261</v>
      </c>
      <c r="B59" s="23" t="s">
        <v>40</v>
      </c>
      <c r="C59" s="23" t="s">
        <v>43</v>
      </c>
      <c r="D59" s="23">
        <v>250</v>
      </c>
      <c r="E59" s="23">
        <v>71</v>
      </c>
      <c r="F59" s="24">
        <v>17750</v>
      </c>
    </row>
    <row r="60" spans="1:6" x14ac:dyDescent="0.25">
      <c r="A60" s="19">
        <v>43263</v>
      </c>
      <c r="B60" s="20" t="s">
        <v>44</v>
      </c>
      <c r="C60" s="20" t="s">
        <v>48</v>
      </c>
      <c r="D60" s="21">
        <v>300</v>
      </c>
      <c r="E60" s="21">
        <v>100</v>
      </c>
      <c r="F60" s="21">
        <v>30000</v>
      </c>
    </row>
    <row r="61" spans="1:6" x14ac:dyDescent="0.25">
      <c r="A61" s="22">
        <v>43264</v>
      </c>
      <c r="B61" s="23" t="s">
        <v>44</v>
      </c>
      <c r="C61" s="23" t="s">
        <v>46</v>
      </c>
      <c r="D61" s="23">
        <v>300</v>
      </c>
      <c r="E61" s="23">
        <v>162</v>
      </c>
      <c r="F61" s="24">
        <v>48600</v>
      </c>
    </row>
    <row r="62" spans="1:6" x14ac:dyDescent="0.25">
      <c r="A62" s="19">
        <v>43266</v>
      </c>
      <c r="B62" s="20" t="s">
        <v>42</v>
      </c>
      <c r="C62" s="20" t="s">
        <v>48</v>
      </c>
      <c r="D62" s="20">
        <v>180</v>
      </c>
      <c r="E62" s="20">
        <v>111</v>
      </c>
      <c r="F62" s="21">
        <v>19980</v>
      </c>
    </row>
    <row r="63" spans="1:6" x14ac:dyDescent="0.25">
      <c r="A63" s="22">
        <v>43267</v>
      </c>
      <c r="B63" s="23" t="s">
        <v>25</v>
      </c>
      <c r="C63" s="23" t="s">
        <v>47</v>
      </c>
      <c r="D63" s="23">
        <v>150</v>
      </c>
      <c r="E63" s="23">
        <v>22</v>
      </c>
      <c r="F63" s="24">
        <v>3300</v>
      </c>
    </row>
    <row r="64" spans="1:6" x14ac:dyDescent="0.25">
      <c r="A64" s="19">
        <v>43269</v>
      </c>
      <c r="B64" s="20" t="s">
        <v>40</v>
      </c>
      <c r="C64" s="20" t="s">
        <v>47</v>
      </c>
      <c r="D64" s="20">
        <v>250</v>
      </c>
      <c r="E64" s="20">
        <v>18</v>
      </c>
      <c r="F64" s="21">
        <v>4500</v>
      </c>
    </row>
    <row r="65" spans="1:6" x14ac:dyDescent="0.25">
      <c r="A65" s="22">
        <v>43272</v>
      </c>
      <c r="B65" s="23" t="s">
        <v>44</v>
      </c>
      <c r="C65" s="23" t="s">
        <v>43</v>
      </c>
      <c r="D65" s="23">
        <v>300</v>
      </c>
      <c r="E65" s="23">
        <v>194</v>
      </c>
      <c r="F65" s="24">
        <v>58200</v>
      </c>
    </row>
    <row r="66" spans="1:6" x14ac:dyDescent="0.25">
      <c r="A66" s="19">
        <v>43273</v>
      </c>
      <c r="B66" s="20" t="s">
        <v>42</v>
      </c>
      <c r="C66" s="20" t="s">
        <v>26</v>
      </c>
      <c r="D66" s="20">
        <v>180</v>
      </c>
      <c r="E66" s="20">
        <v>11</v>
      </c>
      <c r="F66" s="21">
        <v>1980</v>
      </c>
    </row>
    <row r="67" spans="1:6" x14ac:dyDescent="0.25">
      <c r="A67" s="22">
        <v>43282</v>
      </c>
      <c r="B67" s="23" t="s">
        <v>25</v>
      </c>
      <c r="C67" s="23" t="s">
        <v>45</v>
      </c>
      <c r="D67" s="23">
        <v>150</v>
      </c>
      <c r="E67" s="23">
        <v>197</v>
      </c>
      <c r="F67" s="24">
        <v>29550</v>
      </c>
    </row>
    <row r="68" spans="1:6" x14ac:dyDescent="0.25">
      <c r="A68" s="19">
        <v>43285</v>
      </c>
      <c r="B68" s="20" t="s">
        <v>44</v>
      </c>
      <c r="C68" s="20" t="s">
        <v>48</v>
      </c>
      <c r="D68" s="21">
        <v>300</v>
      </c>
      <c r="E68" s="21">
        <v>100</v>
      </c>
      <c r="F68" s="21">
        <v>30000</v>
      </c>
    </row>
    <row r="69" spans="1:6" x14ac:dyDescent="0.25">
      <c r="A69" s="22">
        <v>43285</v>
      </c>
      <c r="B69" s="23" t="s">
        <v>40</v>
      </c>
      <c r="C69" s="23" t="s">
        <v>47</v>
      </c>
      <c r="D69" s="23">
        <v>250</v>
      </c>
      <c r="E69" s="23">
        <v>136</v>
      </c>
      <c r="F69" s="24">
        <v>34000</v>
      </c>
    </row>
    <row r="70" spans="1:6" x14ac:dyDescent="0.25">
      <c r="A70" s="19">
        <v>43286</v>
      </c>
      <c r="B70" s="20" t="s">
        <v>44</v>
      </c>
      <c r="C70" s="20" t="s">
        <v>45</v>
      </c>
      <c r="D70" s="20">
        <v>300</v>
      </c>
      <c r="E70" s="20">
        <v>165</v>
      </c>
      <c r="F70" s="21">
        <v>49500</v>
      </c>
    </row>
    <row r="71" spans="1:6" x14ac:dyDescent="0.25">
      <c r="A71" s="22">
        <v>43288</v>
      </c>
      <c r="B71" s="23" t="s">
        <v>42</v>
      </c>
      <c r="C71" s="23" t="s">
        <v>48</v>
      </c>
      <c r="D71" s="23">
        <v>180</v>
      </c>
      <c r="E71" s="23">
        <v>151</v>
      </c>
      <c r="F71" s="24">
        <v>27180</v>
      </c>
    </row>
    <row r="72" spans="1:6" x14ac:dyDescent="0.25">
      <c r="A72" s="19">
        <v>43289</v>
      </c>
      <c r="B72" s="20" t="s">
        <v>25</v>
      </c>
      <c r="C72" s="20" t="s">
        <v>48</v>
      </c>
      <c r="D72" s="20">
        <v>150</v>
      </c>
      <c r="E72" s="20">
        <v>155</v>
      </c>
      <c r="F72" s="21">
        <v>23250</v>
      </c>
    </row>
    <row r="73" spans="1:6" x14ac:dyDescent="0.25">
      <c r="A73" s="22">
        <v>43292</v>
      </c>
      <c r="B73" s="23" t="s">
        <v>40</v>
      </c>
      <c r="C73" s="23" t="s">
        <v>47</v>
      </c>
      <c r="D73" s="23">
        <v>250</v>
      </c>
      <c r="E73" s="23">
        <v>159</v>
      </c>
      <c r="F73" s="24">
        <v>39750</v>
      </c>
    </row>
    <row r="74" spans="1:6" x14ac:dyDescent="0.25">
      <c r="A74" s="19">
        <v>43293</v>
      </c>
      <c r="B74" s="20" t="s">
        <v>44</v>
      </c>
      <c r="C74" s="20" t="s">
        <v>46</v>
      </c>
      <c r="D74" s="21">
        <v>300</v>
      </c>
      <c r="E74" s="21">
        <v>200</v>
      </c>
      <c r="F74" s="21">
        <v>60000</v>
      </c>
    </row>
    <row r="75" spans="1:6" x14ac:dyDescent="0.25">
      <c r="A75" s="22">
        <v>43295</v>
      </c>
      <c r="B75" s="23" t="s">
        <v>44</v>
      </c>
      <c r="C75" s="23" t="s">
        <v>47</v>
      </c>
      <c r="D75" s="23">
        <v>300</v>
      </c>
      <c r="E75" s="23">
        <v>126</v>
      </c>
      <c r="F75" s="24">
        <v>37800</v>
      </c>
    </row>
    <row r="76" spans="1:6" x14ac:dyDescent="0.25">
      <c r="A76" s="19">
        <v>43296</v>
      </c>
      <c r="B76" s="20" t="s">
        <v>42</v>
      </c>
      <c r="C76" s="20" t="s">
        <v>41</v>
      </c>
      <c r="D76" s="20">
        <v>180</v>
      </c>
      <c r="E76" s="20">
        <v>138</v>
      </c>
      <c r="F76" s="21">
        <v>24840</v>
      </c>
    </row>
    <row r="77" spans="1:6" x14ac:dyDescent="0.25">
      <c r="A77" s="22">
        <v>43297</v>
      </c>
      <c r="B77" s="23" t="s">
        <v>25</v>
      </c>
      <c r="C77" s="23" t="s">
        <v>26</v>
      </c>
      <c r="D77" s="23">
        <v>150</v>
      </c>
      <c r="E77" s="23">
        <v>42</v>
      </c>
      <c r="F77" s="24">
        <v>6300</v>
      </c>
    </row>
    <row r="78" spans="1:6" x14ac:dyDescent="0.25">
      <c r="A78" s="19">
        <v>43299</v>
      </c>
      <c r="B78" s="20" t="s">
        <v>40</v>
      </c>
      <c r="C78" s="20" t="s">
        <v>26</v>
      </c>
      <c r="D78" s="20">
        <v>250</v>
      </c>
      <c r="E78" s="20">
        <v>89</v>
      </c>
      <c r="F78" s="21">
        <v>22250</v>
      </c>
    </row>
    <row r="79" spans="1:6" x14ac:dyDescent="0.25">
      <c r="A79" s="22">
        <v>43301</v>
      </c>
      <c r="B79" s="23" t="s">
        <v>44</v>
      </c>
      <c r="C79" s="23" t="s">
        <v>48</v>
      </c>
      <c r="D79" s="23">
        <v>300</v>
      </c>
      <c r="E79" s="23">
        <v>196</v>
      </c>
      <c r="F79" s="24">
        <v>58800</v>
      </c>
    </row>
    <row r="80" spans="1:6" x14ac:dyDescent="0.25">
      <c r="A80" s="19">
        <v>43303</v>
      </c>
      <c r="B80" s="20" t="s">
        <v>42</v>
      </c>
      <c r="C80" s="20" t="s">
        <v>45</v>
      </c>
      <c r="D80" s="20">
        <v>180</v>
      </c>
      <c r="E80" s="20">
        <v>33</v>
      </c>
      <c r="F80" s="21">
        <v>5940</v>
      </c>
    </row>
    <row r="81" spans="1:6" x14ac:dyDescent="0.25">
      <c r="A81" s="22">
        <v>43313</v>
      </c>
      <c r="B81" s="23" t="s">
        <v>25</v>
      </c>
      <c r="C81" s="23" t="s">
        <v>48</v>
      </c>
      <c r="D81" s="23">
        <v>150</v>
      </c>
      <c r="E81" s="23">
        <v>35</v>
      </c>
      <c r="F81" s="24">
        <v>5250</v>
      </c>
    </row>
    <row r="82" spans="1:6" x14ac:dyDescent="0.25">
      <c r="A82" s="19">
        <v>43316</v>
      </c>
      <c r="B82" s="20" t="s">
        <v>44</v>
      </c>
      <c r="C82" s="20" t="s">
        <v>43</v>
      </c>
      <c r="D82" s="21">
        <v>300</v>
      </c>
      <c r="E82" s="21">
        <v>300</v>
      </c>
      <c r="F82" s="21">
        <v>90000</v>
      </c>
    </row>
    <row r="83" spans="1:6" x14ac:dyDescent="0.25">
      <c r="A83" s="22">
        <v>43316</v>
      </c>
      <c r="B83" s="23" t="s">
        <v>40</v>
      </c>
      <c r="C83" s="23" t="s">
        <v>45</v>
      </c>
      <c r="D83" s="23">
        <v>250</v>
      </c>
      <c r="E83" s="23">
        <v>107</v>
      </c>
      <c r="F83" s="24">
        <v>26750</v>
      </c>
    </row>
    <row r="84" spans="1:6" x14ac:dyDescent="0.25">
      <c r="A84" s="19">
        <v>43319</v>
      </c>
      <c r="B84" s="20" t="s">
        <v>44</v>
      </c>
      <c r="C84" s="20" t="s">
        <v>43</v>
      </c>
      <c r="D84" s="20">
        <v>300</v>
      </c>
      <c r="E84" s="20">
        <v>73</v>
      </c>
      <c r="F84" s="21">
        <v>21900</v>
      </c>
    </row>
    <row r="85" spans="1:6" x14ac:dyDescent="0.25">
      <c r="A85" s="22">
        <v>43322</v>
      </c>
      <c r="B85" s="23" t="s">
        <v>42</v>
      </c>
      <c r="C85" s="23" t="s">
        <v>45</v>
      </c>
      <c r="D85" s="23">
        <v>180</v>
      </c>
      <c r="E85" s="23">
        <v>51</v>
      </c>
      <c r="F85" s="24">
        <v>9180</v>
      </c>
    </row>
    <row r="86" spans="1:6" x14ac:dyDescent="0.25">
      <c r="A86" s="19">
        <v>43324</v>
      </c>
      <c r="B86" s="20" t="s">
        <v>44</v>
      </c>
      <c r="C86" s="20" t="s">
        <v>43</v>
      </c>
      <c r="D86" s="21">
        <v>300</v>
      </c>
      <c r="E86" s="21">
        <v>400</v>
      </c>
      <c r="F86" s="21">
        <v>120000</v>
      </c>
    </row>
    <row r="87" spans="1:6" x14ac:dyDescent="0.25">
      <c r="A87" s="22">
        <v>43324</v>
      </c>
      <c r="B87" s="23" t="s">
        <v>25</v>
      </c>
      <c r="C87" s="23" t="s">
        <v>26</v>
      </c>
      <c r="D87" s="23">
        <v>150</v>
      </c>
      <c r="E87" s="23">
        <v>40</v>
      </c>
      <c r="F87" s="24">
        <v>6000</v>
      </c>
    </row>
    <row r="88" spans="1:6" x14ac:dyDescent="0.25">
      <c r="A88" s="19">
        <v>43326</v>
      </c>
      <c r="B88" s="20" t="s">
        <v>40</v>
      </c>
      <c r="C88" s="20" t="s">
        <v>43</v>
      </c>
      <c r="D88" s="20">
        <v>250</v>
      </c>
      <c r="E88" s="20">
        <v>35</v>
      </c>
      <c r="F88" s="21">
        <v>8750</v>
      </c>
    </row>
    <row r="89" spans="1:6" x14ac:dyDescent="0.25">
      <c r="A89" s="22">
        <v>43328</v>
      </c>
      <c r="B89" s="23" t="s">
        <v>44</v>
      </c>
      <c r="C89" s="23" t="s">
        <v>46</v>
      </c>
      <c r="D89" s="23">
        <v>300</v>
      </c>
      <c r="E89" s="23">
        <v>72</v>
      </c>
      <c r="F89" s="24">
        <v>21600</v>
      </c>
    </row>
    <row r="90" spans="1:6" x14ac:dyDescent="0.25">
      <c r="A90" s="19">
        <v>43329</v>
      </c>
      <c r="B90" s="20" t="s">
        <v>42</v>
      </c>
      <c r="C90" s="20" t="s">
        <v>26</v>
      </c>
      <c r="D90" s="20">
        <v>180</v>
      </c>
      <c r="E90" s="20">
        <v>140</v>
      </c>
      <c r="F90" s="21">
        <v>25200</v>
      </c>
    </row>
    <row r="91" spans="1:6" x14ac:dyDescent="0.25">
      <c r="A91" s="22">
        <v>43330</v>
      </c>
      <c r="B91" s="23" t="s">
        <v>25</v>
      </c>
      <c r="C91" s="23" t="s">
        <v>41</v>
      </c>
      <c r="D91" s="23">
        <v>150</v>
      </c>
      <c r="E91" s="23">
        <v>110</v>
      </c>
      <c r="F91" s="24">
        <v>16500</v>
      </c>
    </row>
    <row r="92" spans="1:6" x14ac:dyDescent="0.25">
      <c r="A92" s="19">
        <v>43332</v>
      </c>
      <c r="B92" s="20" t="s">
        <v>40</v>
      </c>
      <c r="C92" s="20" t="s">
        <v>46</v>
      </c>
      <c r="D92" s="20">
        <v>250</v>
      </c>
      <c r="E92" s="20">
        <v>111</v>
      </c>
      <c r="F92" s="21">
        <v>27750</v>
      </c>
    </row>
    <row r="93" spans="1:6" x14ac:dyDescent="0.25">
      <c r="A93" s="22">
        <v>43335</v>
      </c>
      <c r="B93" s="23" t="s">
        <v>44</v>
      </c>
      <c r="C93" s="23" t="s">
        <v>46</v>
      </c>
      <c r="D93" s="23">
        <v>300</v>
      </c>
      <c r="E93" s="23">
        <v>149</v>
      </c>
      <c r="F93" s="24">
        <v>44700</v>
      </c>
    </row>
    <row r="94" spans="1:6" x14ac:dyDescent="0.25">
      <c r="A94" s="19">
        <v>43336</v>
      </c>
      <c r="B94" s="20" t="s">
        <v>42</v>
      </c>
      <c r="C94" s="20" t="s">
        <v>43</v>
      </c>
      <c r="D94" s="20">
        <v>180</v>
      </c>
      <c r="E94" s="20">
        <v>40</v>
      </c>
      <c r="F94" s="21">
        <v>7200</v>
      </c>
    </row>
    <row r="95" spans="1:6" x14ac:dyDescent="0.25">
      <c r="A95" s="22">
        <v>43346</v>
      </c>
      <c r="B95" s="23" t="s">
        <v>25</v>
      </c>
      <c r="C95" s="23" t="s">
        <v>48</v>
      </c>
      <c r="D95" s="23">
        <v>150</v>
      </c>
      <c r="E95" s="23">
        <v>150</v>
      </c>
      <c r="F95" s="24">
        <v>22500</v>
      </c>
    </row>
    <row r="96" spans="1:6" x14ac:dyDescent="0.25">
      <c r="A96" s="19">
        <v>43347</v>
      </c>
      <c r="B96" s="20" t="s">
        <v>40</v>
      </c>
      <c r="C96" s="20" t="s">
        <v>45</v>
      </c>
      <c r="D96" s="20">
        <v>250</v>
      </c>
      <c r="E96" s="20">
        <v>170</v>
      </c>
      <c r="F96" s="21">
        <v>42500</v>
      </c>
    </row>
    <row r="97" spans="1:6" x14ac:dyDescent="0.25">
      <c r="A97" s="22">
        <v>43348</v>
      </c>
      <c r="B97" s="23" t="s">
        <v>44</v>
      </c>
      <c r="C97" s="23" t="s">
        <v>48</v>
      </c>
      <c r="D97" s="23">
        <v>300</v>
      </c>
      <c r="E97" s="23">
        <v>170</v>
      </c>
      <c r="F97" s="24">
        <v>51000</v>
      </c>
    </row>
    <row r="98" spans="1:6" x14ac:dyDescent="0.25">
      <c r="A98" s="19">
        <v>43350</v>
      </c>
      <c r="B98" s="20" t="s">
        <v>42</v>
      </c>
      <c r="C98" s="20" t="s">
        <v>45</v>
      </c>
      <c r="D98" s="20">
        <v>180</v>
      </c>
      <c r="E98" s="20">
        <v>130</v>
      </c>
      <c r="F98" s="21">
        <v>23400</v>
      </c>
    </row>
    <row r="99" spans="1:6" x14ac:dyDescent="0.25">
      <c r="A99" s="22">
        <v>43352</v>
      </c>
      <c r="B99" s="23" t="s">
        <v>25</v>
      </c>
      <c r="C99" s="23" t="s">
        <v>41</v>
      </c>
      <c r="D99" s="23">
        <v>150</v>
      </c>
      <c r="E99" s="23">
        <v>110</v>
      </c>
      <c r="F99" s="24">
        <v>16500</v>
      </c>
    </row>
    <row r="100" spans="1:6" x14ac:dyDescent="0.25">
      <c r="A100" s="19">
        <v>43355</v>
      </c>
      <c r="B100" s="20" t="s">
        <v>40</v>
      </c>
      <c r="C100" s="20" t="s">
        <v>41</v>
      </c>
      <c r="D100" s="20">
        <v>250</v>
      </c>
      <c r="E100" s="20">
        <v>200</v>
      </c>
      <c r="F100" s="21">
        <v>50000</v>
      </c>
    </row>
    <row r="101" spans="1:6" x14ac:dyDescent="0.25">
      <c r="A101" s="22">
        <v>43358</v>
      </c>
      <c r="B101" s="23" t="s">
        <v>44</v>
      </c>
      <c r="C101" s="23" t="s">
        <v>46</v>
      </c>
      <c r="D101" s="23">
        <v>300</v>
      </c>
      <c r="E101" s="23">
        <v>120</v>
      </c>
      <c r="F101" s="24">
        <v>36000</v>
      </c>
    </row>
    <row r="102" spans="1:6" x14ac:dyDescent="0.25">
      <c r="A102" s="19">
        <v>43360</v>
      </c>
      <c r="B102" s="20" t="s">
        <v>42</v>
      </c>
      <c r="C102" s="20" t="s">
        <v>48</v>
      </c>
      <c r="D102" s="20">
        <v>180</v>
      </c>
      <c r="E102" s="20">
        <v>120</v>
      </c>
      <c r="F102" s="21">
        <v>21600</v>
      </c>
    </row>
    <row r="103" spans="1:6" x14ac:dyDescent="0.25">
      <c r="A103" s="22">
        <v>43374</v>
      </c>
      <c r="B103" s="23" t="s">
        <v>25</v>
      </c>
      <c r="C103" s="23" t="s">
        <v>47</v>
      </c>
      <c r="D103" s="23">
        <v>150</v>
      </c>
      <c r="E103" s="23">
        <v>190</v>
      </c>
      <c r="F103" s="24">
        <v>28500</v>
      </c>
    </row>
    <row r="104" spans="1:6" x14ac:dyDescent="0.25">
      <c r="A104" s="19">
        <v>43377</v>
      </c>
      <c r="B104" s="20" t="s">
        <v>40</v>
      </c>
      <c r="C104" s="20" t="s">
        <v>46</v>
      </c>
      <c r="D104" s="20">
        <v>250</v>
      </c>
      <c r="E104" s="20">
        <v>180</v>
      </c>
      <c r="F104" s="21">
        <v>45000</v>
      </c>
    </row>
    <row r="105" spans="1:6" x14ac:dyDescent="0.25">
      <c r="A105" s="22">
        <v>43378</v>
      </c>
      <c r="B105" s="23" t="s">
        <v>44</v>
      </c>
      <c r="C105" s="23" t="s">
        <v>26</v>
      </c>
      <c r="D105" s="23">
        <v>300</v>
      </c>
      <c r="E105" s="23">
        <v>190</v>
      </c>
      <c r="F105" s="24">
        <v>57000</v>
      </c>
    </row>
    <row r="106" spans="1:6" x14ac:dyDescent="0.25">
      <c r="A106" s="19">
        <v>43381</v>
      </c>
      <c r="B106" s="20" t="s">
        <v>42</v>
      </c>
      <c r="C106" s="20" t="s">
        <v>26</v>
      </c>
      <c r="D106" s="20">
        <v>180</v>
      </c>
      <c r="E106" s="20">
        <v>190</v>
      </c>
      <c r="F106" s="21">
        <v>34200</v>
      </c>
    </row>
    <row r="107" spans="1:6" x14ac:dyDescent="0.25">
      <c r="A107" s="22">
        <v>43383</v>
      </c>
      <c r="B107" s="23" t="s">
        <v>25</v>
      </c>
      <c r="C107" s="23" t="s">
        <v>47</v>
      </c>
      <c r="D107" s="23">
        <v>150</v>
      </c>
      <c r="E107" s="23">
        <v>150</v>
      </c>
      <c r="F107" s="24">
        <v>22500</v>
      </c>
    </row>
    <row r="108" spans="1:6" x14ac:dyDescent="0.25">
      <c r="A108" s="19">
        <v>43386</v>
      </c>
      <c r="B108" s="20" t="s">
        <v>40</v>
      </c>
      <c r="C108" s="20" t="s">
        <v>46</v>
      </c>
      <c r="D108" s="20">
        <v>250</v>
      </c>
      <c r="E108" s="20">
        <v>140</v>
      </c>
      <c r="F108" s="21">
        <v>35000</v>
      </c>
    </row>
    <row r="109" spans="1:6" x14ac:dyDescent="0.25">
      <c r="A109" s="22">
        <v>43389</v>
      </c>
      <c r="B109" s="23" t="s">
        <v>44</v>
      </c>
      <c r="C109" s="23" t="s">
        <v>41</v>
      </c>
      <c r="D109" s="23">
        <v>300</v>
      </c>
      <c r="E109" s="23">
        <v>130</v>
      </c>
      <c r="F109" s="24">
        <v>39000</v>
      </c>
    </row>
    <row r="110" spans="1:6" x14ac:dyDescent="0.25">
      <c r="A110" s="19">
        <v>43392</v>
      </c>
      <c r="B110" s="20" t="s">
        <v>42</v>
      </c>
      <c r="C110" s="20" t="s">
        <v>46</v>
      </c>
      <c r="D110" s="20">
        <v>180</v>
      </c>
      <c r="E110" s="20">
        <v>170</v>
      </c>
      <c r="F110" s="21">
        <v>30600</v>
      </c>
    </row>
    <row r="111" spans="1:6" x14ac:dyDescent="0.25">
      <c r="A111" s="22">
        <v>43407</v>
      </c>
      <c r="B111" s="23" t="s">
        <v>25</v>
      </c>
      <c r="C111" s="23" t="s">
        <v>41</v>
      </c>
      <c r="D111" s="23">
        <v>150</v>
      </c>
      <c r="E111" s="23">
        <v>110</v>
      </c>
      <c r="F111" s="24">
        <v>16500</v>
      </c>
    </row>
    <row r="112" spans="1:6" x14ac:dyDescent="0.25">
      <c r="A112" s="19">
        <v>43408</v>
      </c>
      <c r="B112" s="20" t="s">
        <v>40</v>
      </c>
      <c r="C112" s="20" t="s">
        <v>41</v>
      </c>
      <c r="D112" s="20">
        <v>250</v>
      </c>
      <c r="E112" s="20">
        <v>120</v>
      </c>
      <c r="F112" s="21">
        <v>30000</v>
      </c>
    </row>
    <row r="113" spans="1:6" x14ac:dyDescent="0.25">
      <c r="A113" s="22">
        <v>43410</v>
      </c>
      <c r="B113" s="23" t="s">
        <v>44</v>
      </c>
      <c r="C113" s="23" t="s">
        <v>48</v>
      </c>
      <c r="D113" s="23">
        <v>300</v>
      </c>
      <c r="E113" s="23">
        <v>120</v>
      </c>
      <c r="F113" s="24">
        <v>36000</v>
      </c>
    </row>
    <row r="114" spans="1:6" x14ac:dyDescent="0.25">
      <c r="A114" s="19">
        <v>43415</v>
      </c>
      <c r="B114" s="20" t="s">
        <v>42</v>
      </c>
      <c r="C114" s="20" t="s">
        <v>45</v>
      </c>
      <c r="D114" s="20">
        <v>180</v>
      </c>
      <c r="E114" s="20">
        <v>180</v>
      </c>
      <c r="F114" s="21">
        <v>32400</v>
      </c>
    </row>
    <row r="115" spans="1:6" x14ac:dyDescent="0.25">
      <c r="A115" s="22">
        <v>43419</v>
      </c>
      <c r="B115" s="23" t="s">
        <v>25</v>
      </c>
      <c r="C115" s="23" t="s">
        <v>46</v>
      </c>
      <c r="D115" s="23">
        <v>150</v>
      </c>
      <c r="E115" s="23">
        <v>170</v>
      </c>
      <c r="F115" s="24">
        <v>25500</v>
      </c>
    </row>
    <row r="116" spans="1:6" x14ac:dyDescent="0.25">
      <c r="A116" s="19">
        <v>43423</v>
      </c>
      <c r="B116" s="20" t="s">
        <v>40</v>
      </c>
      <c r="C116" s="20" t="s">
        <v>45</v>
      </c>
      <c r="D116" s="20">
        <v>250</v>
      </c>
      <c r="E116" s="20">
        <v>170</v>
      </c>
      <c r="F116" s="21">
        <v>42500</v>
      </c>
    </row>
    <row r="117" spans="1:6" x14ac:dyDescent="0.25">
      <c r="A117" s="22">
        <v>43427</v>
      </c>
      <c r="B117" s="23" t="s">
        <v>44</v>
      </c>
      <c r="C117" s="23" t="s">
        <v>45</v>
      </c>
      <c r="D117" s="23">
        <v>300</v>
      </c>
      <c r="E117" s="23">
        <v>180</v>
      </c>
      <c r="F117" s="24">
        <v>54000</v>
      </c>
    </row>
    <row r="118" spans="1:6" x14ac:dyDescent="0.25">
      <c r="A118" s="19">
        <v>43431</v>
      </c>
      <c r="B118" s="20" t="s">
        <v>42</v>
      </c>
      <c r="C118" s="20" t="s">
        <v>47</v>
      </c>
      <c r="D118" s="20">
        <v>180</v>
      </c>
      <c r="E118" s="20">
        <v>160</v>
      </c>
      <c r="F118" s="21">
        <v>28800</v>
      </c>
    </row>
    <row r="119" spans="1:6" x14ac:dyDescent="0.25">
      <c r="A119" s="22">
        <v>43436</v>
      </c>
      <c r="B119" s="23" t="s">
        <v>25</v>
      </c>
      <c r="C119" s="23" t="s">
        <v>26</v>
      </c>
      <c r="D119" s="23">
        <v>150</v>
      </c>
      <c r="E119" s="23">
        <v>150</v>
      </c>
      <c r="F119" s="24">
        <v>22500</v>
      </c>
    </row>
    <row r="120" spans="1:6" x14ac:dyDescent="0.25">
      <c r="A120" s="19">
        <v>43441</v>
      </c>
      <c r="B120" s="20" t="s">
        <v>40</v>
      </c>
      <c r="C120" s="20" t="s">
        <v>46</v>
      </c>
      <c r="D120" s="20">
        <v>250</v>
      </c>
      <c r="E120" s="20">
        <v>180</v>
      </c>
      <c r="F120" s="21">
        <v>45000</v>
      </c>
    </row>
    <row r="121" spans="1:6" x14ac:dyDescent="0.25">
      <c r="A121" s="22">
        <v>43442</v>
      </c>
      <c r="B121" s="23" t="s">
        <v>44</v>
      </c>
      <c r="C121" s="23" t="s">
        <v>41</v>
      </c>
      <c r="D121" s="23">
        <v>300</v>
      </c>
      <c r="E121" s="23">
        <v>170</v>
      </c>
      <c r="F121" s="24">
        <v>51000</v>
      </c>
    </row>
    <row r="122" spans="1:6" x14ac:dyDescent="0.25">
      <c r="A122" s="19">
        <v>43444</v>
      </c>
      <c r="B122" s="20" t="s">
        <v>42</v>
      </c>
      <c r="C122" s="20" t="s">
        <v>48</v>
      </c>
      <c r="D122" s="20">
        <v>180</v>
      </c>
      <c r="E122" s="20">
        <v>140</v>
      </c>
      <c r="F122" s="21">
        <v>25200</v>
      </c>
    </row>
    <row r="123" spans="1:6" x14ac:dyDescent="0.25">
      <c r="A123" s="22">
        <v>43446</v>
      </c>
      <c r="B123" s="23" t="s">
        <v>25</v>
      </c>
      <c r="C123" s="23" t="s">
        <v>48</v>
      </c>
      <c r="D123" s="23">
        <v>150</v>
      </c>
      <c r="E123" s="23">
        <v>140</v>
      </c>
      <c r="F123" s="24">
        <v>21000</v>
      </c>
    </row>
    <row r="124" spans="1:6" x14ac:dyDescent="0.25">
      <c r="A124" s="19">
        <v>43447</v>
      </c>
      <c r="B124" s="20" t="s">
        <v>40</v>
      </c>
      <c r="C124" s="20" t="s">
        <v>48</v>
      </c>
      <c r="D124" s="20">
        <v>250</v>
      </c>
      <c r="E124" s="20">
        <v>120</v>
      </c>
      <c r="F124" s="21">
        <v>30000</v>
      </c>
    </row>
    <row r="125" spans="1:6" x14ac:dyDescent="0.25">
      <c r="A125" s="22">
        <v>43450</v>
      </c>
      <c r="B125" s="23" t="s">
        <v>44</v>
      </c>
      <c r="C125" s="23" t="s">
        <v>47</v>
      </c>
      <c r="D125" s="23">
        <v>300</v>
      </c>
      <c r="E125" s="23">
        <v>110</v>
      </c>
      <c r="F125" s="24">
        <v>33000</v>
      </c>
    </row>
    <row r="126" spans="1:6" x14ac:dyDescent="0.25">
      <c r="A126" s="19">
        <v>43451</v>
      </c>
      <c r="B126" s="20" t="s">
        <v>42</v>
      </c>
      <c r="C126" s="20" t="s">
        <v>47</v>
      </c>
      <c r="D126" s="20">
        <v>180</v>
      </c>
      <c r="E126" s="20">
        <v>170</v>
      </c>
      <c r="F126" s="21">
        <v>30600</v>
      </c>
    </row>
  </sheetData>
  <pageMargins left="0.7" right="0.7" top="0.75" bottom="0.75" header="0.3" footer="0.3"/>
  <drawing r:id="rId3"/>
  <extLst>
    <ext xmlns:x14="http://schemas.microsoft.com/office/spreadsheetml/2009/9/main" uri="{05C60535-1F16-4fd2-B633-F4F36F0B64E0}">
      <x14:sparklineGroups xmlns:xm="http://schemas.microsoft.com/office/excel/2006/main">
        <x14:sparklineGroup displayEmptyCellsAs="gap" high="1" low="1">
          <x14:colorSeries rgb="FF376092"/>
          <x14:colorNegative rgb="FFD00000"/>
          <x14:colorAxis rgb="FF000000"/>
          <x14:colorMarkers rgb="FFD00000"/>
          <x14:colorFirst rgb="FFD00000"/>
          <x14:colorLast rgb="FFD00000"/>
          <x14:colorHigh rgb="FFFF0000"/>
          <x14:colorLow rgb="FFFF0000"/>
          <x14:sparklines>
            <x14:sparkline>
              <xm:f>Data!H4:S4</xm:f>
              <xm:sqref>U4</xm:sqref>
            </x14:sparkline>
          </x14:sparklines>
        </x14:sparklineGroup>
        <x14:sparklineGroup displayEmptyCellsAs="gap" high="1" low="1">
          <x14:colorSeries rgb="FF376092"/>
          <x14:colorNegative rgb="FFD00000"/>
          <x14:colorAxis rgb="FF000000"/>
          <x14:colorMarkers rgb="FFD00000"/>
          <x14:colorFirst rgb="FFD00000"/>
          <x14:colorLast rgb="FFD00000"/>
          <x14:colorHigh rgb="FFFF0000"/>
          <x14:colorLow rgb="FFFF0000"/>
          <x14:sparklines>
            <x14:sparkline>
              <xm:f>Data!H5:S5</xm:f>
              <xm:sqref>U5</xm:sqref>
            </x14:sparkline>
            <x14:sparkline>
              <xm:f>Data!H6:S6</xm:f>
              <xm:sqref>U6</xm:sqref>
            </x14:sparkline>
            <x14:sparkline>
              <xm:f>Data!H7:S7</xm:f>
              <xm:sqref>U7</xm:sqref>
            </x14:sparkline>
          </x14:sparklines>
        </x14:sparklineGroup>
      </x14:sparklineGroup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8"/>
  <sheetViews>
    <sheetView topLeftCell="K1" workbookViewId="0">
      <selection activeCell="M13" sqref="M13"/>
    </sheetView>
  </sheetViews>
  <sheetFormatPr defaultRowHeight="15" x14ac:dyDescent="0.2"/>
  <cols>
    <col min="1" max="1" width="14.640625" style="7" bestFit="1" customWidth="1"/>
    <col min="2" max="13" width="8.0703125" style="7" bestFit="1" customWidth="1"/>
    <col min="14" max="14" width="11.28515625" style="7" bestFit="1" customWidth="1"/>
    <col min="15" max="15" width="10.640625" style="7" customWidth="1"/>
    <col min="16" max="116" width="7.5" style="7" bestFit="1" customWidth="1"/>
    <col min="117" max="117" width="8.0703125" style="7" bestFit="1" customWidth="1"/>
    <col min="118" max="16384" width="9.140625" style="7"/>
  </cols>
  <sheetData>
    <row r="3" spans="1:14" ht="23.25" x14ac:dyDescent="0.3">
      <c r="A3" s="3" t="s">
        <v>24</v>
      </c>
      <c r="B3" s="3" t="s">
        <v>18</v>
      </c>
      <c r="C3"/>
      <c r="D3"/>
      <c r="E3"/>
      <c r="F3"/>
      <c r="G3"/>
      <c r="H3"/>
      <c r="I3"/>
      <c r="J3"/>
      <c r="K3"/>
      <c r="L3"/>
      <c r="M3"/>
      <c r="N3"/>
    </row>
    <row r="4" spans="1:14" ht="23.25" x14ac:dyDescent="0.3">
      <c r="A4" s="3" t="s">
        <v>19</v>
      </c>
      <c r="B4" s="25" t="s">
        <v>27</v>
      </c>
      <c r="C4" s="25" t="s">
        <v>28</v>
      </c>
      <c r="D4" s="25" t="s">
        <v>29</v>
      </c>
      <c r="E4" s="25" t="s">
        <v>30</v>
      </c>
      <c r="F4" s="25" t="s">
        <v>31</v>
      </c>
      <c r="G4" s="25" t="s">
        <v>32</v>
      </c>
      <c r="H4" s="25" t="s">
        <v>33</v>
      </c>
      <c r="I4" s="25" t="s">
        <v>34</v>
      </c>
      <c r="J4" s="25" t="s">
        <v>35</v>
      </c>
      <c r="K4" s="25" t="s">
        <v>36</v>
      </c>
      <c r="L4" s="25" t="s">
        <v>37</v>
      </c>
      <c r="M4" s="25" t="s">
        <v>38</v>
      </c>
      <c r="N4" s="25" t="s">
        <v>11</v>
      </c>
    </row>
    <row r="5" spans="1:14" ht="23.25" x14ac:dyDescent="0.3">
      <c r="A5" t="s">
        <v>44</v>
      </c>
      <c r="B5" s="26">
        <v>10500</v>
      </c>
      <c r="C5" s="26">
        <v>92700</v>
      </c>
      <c r="D5" s="26">
        <v>9600</v>
      </c>
      <c r="E5" s="26">
        <v>104400</v>
      </c>
      <c r="F5" s="26">
        <v>104100</v>
      </c>
      <c r="G5" s="26">
        <v>166500</v>
      </c>
      <c r="H5" s="26">
        <v>236100</v>
      </c>
      <c r="I5" s="26">
        <v>298200</v>
      </c>
      <c r="J5" s="26">
        <v>87000</v>
      </c>
      <c r="K5" s="26">
        <v>96000</v>
      </c>
      <c r="L5" s="26">
        <v>90000</v>
      </c>
      <c r="M5" s="26">
        <v>84000</v>
      </c>
      <c r="N5" s="26">
        <v>1379100</v>
      </c>
    </row>
    <row r="6" spans="1:14" ht="23.25" x14ac:dyDescent="0.3">
      <c r="A6" t="s">
        <v>40</v>
      </c>
      <c r="B6" s="26">
        <v>12500</v>
      </c>
      <c r="C6" s="26">
        <v>36000</v>
      </c>
      <c r="D6" s="26">
        <v>3750</v>
      </c>
      <c r="E6" s="26">
        <v>45500</v>
      </c>
      <c r="F6" s="26">
        <v>72750</v>
      </c>
      <c r="G6" s="26">
        <v>28000</v>
      </c>
      <c r="H6" s="26">
        <v>96000</v>
      </c>
      <c r="I6" s="26">
        <v>63250</v>
      </c>
      <c r="J6" s="26">
        <v>92500</v>
      </c>
      <c r="K6" s="26">
        <v>80000</v>
      </c>
      <c r="L6" s="26">
        <v>72500</v>
      </c>
      <c r="M6" s="26">
        <v>75000</v>
      </c>
      <c r="N6" s="26">
        <v>677750</v>
      </c>
    </row>
    <row r="7" spans="1:14" ht="23.25" x14ac:dyDescent="0.3">
      <c r="A7" t="s">
        <v>42</v>
      </c>
      <c r="B7" s="26">
        <v>18000</v>
      </c>
      <c r="C7" s="26">
        <v>77940</v>
      </c>
      <c r="D7" s="26">
        <v>8640</v>
      </c>
      <c r="E7" s="26">
        <v>53100</v>
      </c>
      <c r="F7" s="26">
        <v>78840</v>
      </c>
      <c r="G7" s="26">
        <v>28080</v>
      </c>
      <c r="H7" s="26">
        <v>57960</v>
      </c>
      <c r="I7" s="26">
        <v>41580</v>
      </c>
      <c r="J7" s="26">
        <v>45000</v>
      </c>
      <c r="K7" s="26">
        <v>64800</v>
      </c>
      <c r="L7" s="26">
        <v>61200</v>
      </c>
      <c r="M7" s="26">
        <v>55800</v>
      </c>
      <c r="N7" s="26">
        <v>590940</v>
      </c>
    </row>
    <row r="8" spans="1:14" ht="23.25" x14ac:dyDescent="0.3">
      <c r="A8" t="s">
        <v>25</v>
      </c>
      <c r="B8" s="26">
        <v>1500</v>
      </c>
      <c r="C8" s="26">
        <v>32250</v>
      </c>
      <c r="D8" s="26">
        <v>2400</v>
      </c>
      <c r="E8" s="26">
        <v>30900</v>
      </c>
      <c r="F8" s="26">
        <v>48300</v>
      </c>
      <c r="G8" s="26">
        <v>45000</v>
      </c>
      <c r="H8" s="26">
        <v>59100</v>
      </c>
      <c r="I8" s="26">
        <v>27750</v>
      </c>
      <c r="J8" s="26">
        <v>39000</v>
      </c>
      <c r="K8" s="26">
        <v>51000</v>
      </c>
      <c r="L8" s="26">
        <v>42000</v>
      </c>
      <c r="M8" s="26">
        <v>43500</v>
      </c>
      <c r="N8" s="26">
        <v>422700</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16"/>
  <sheetViews>
    <sheetView workbookViewId="0">
      <selection activeCell="M13" sqref="M13"/>
    </sheetView>
  </sheetViews>
  <sheetFormatPr defaultRowHeight="15" x14ac:dyDescent="0.2"/>
  <cols>
    <col min="1" max="1" width="14.640625" style="7" bestFit="1" customWidth="1"/>
    <col min="2" max="2" width="9.35546875" style="7" bestFit="1" customWidth="1"/>
    <col min="3" max="3" width="11.5" style="7" bestFit="1" customWidth="1"/>
    <col min="4" max="4" width="13.35546875" style="7" bestFit="1" customWidth="1"/>
    <col min="5" max="5" width="9.0703125" style="7" bestFit="1" customWidth="1"/>
    <col min="6" max="6" width="6.5" style="7" bestFit="1" customWidth="1"/>
    <col min="7" max="7" width="8.0703125" style="7" bestFit="1" customWidth="1"/>
    <col min="8" max="16384" width="9.140625" style="7"/>
  </cols>
  <sheetData>
    <row r="3" spans="1:5" ht="23.25" x14ac:dyDescent="0.3">
      <c r="A3" s="3" t="s">
        <v>24</v>
      </c>
      <c r="B3" s="3" t="s">
        <v>19</v>
      </c>
      <c r="C3"/>
      <c r="D3"/>
      <c r="E3"/>
    </row>
    <row r="4" spans="1:5" ht="23.25" x14ac:dyDescent="0.3">
      <c r="A4" s="3" t="s">
        <v>18</v>
      </c>
      <c r="B4" t="s">
        <v>25</v>
      </c>
      <c r="C4" t="s">
        <v>40</v>
      </c>
      <c r="D4" t="s">
        <v>44</v>
      </c>
      <c r="E4" t="s">
        <v>42</v>
      </c>
    </row>
    <row r="5" spans="1:5" ht="23.25" x14ac:dyDescent="0.3">
      <c r="A5" s="25" t="s">
        <v>27</v>
      </c>
      <c r="B5" s="26">
        <v>1500</v>
      </c>
      <c r="C5" s="26">
        <v>12500</v>
      </c>
      <c r="D5" s="26">
        <v>10500</v>
      </c>
      <c r="E5" s="26">
        <v>18000</v>
      </c>
    </row>
    <row r="6" spans="1:5" ht="23.25" x14ac:dyDescent="0.3">
      <c r="A6" s="25" t="s">
        <v>28</v>
      </c>
      <c r="B6" s="26">
        <v>32250</v>
      </c>
      <c r="C6" s="26">
        <v>36000</v>
      </c>
      <c r="D6" s="26">
        <v>92700</v>
      </c>
      <c r="E6" s="26">
        <v>77940</v>
      </c>
    </row>
    <row r="7" spans="1:5" ht="23.25" x14ac:dyDescent="0.3">
      <c r="A7" s="25" t="s">
        <v>29</v>
      </c>
      <c r="B7" s="26">
        <v>2400</v>
      </c>
      <c r="C7" s="26">
        <v>3750</v>
      </c>
      <c r="D7" s="26">
        <v>9600</v>
      </c>
      <c r="E7" s="26">
        <v>8640</v>
      </c>
    </row>
    <row r="8" spans="1:5" ht="23.25" x14ac:dyDescent="0.3">
      <c r="A8" s="25" t="s">
        <v>30</v>
      </c>
      <c r="B8" s="26">
        <v>30900</v>
      </c>
      <c r="C8" s="26">
        <v>45500</v>
      </c>
      <c r="D8" s="26">
        <v>104400</v>
      </c>
      <c r="E8" s="26">
        <v>53100</v>
      </c>
    </row>
    <row r="9" spans="1:5" ht="23.25" x14ac:dyDescent="0.3">
      <c r="A9" s="25" t="s">
        <v>31</v>
      </c>
      <c r="B9" s="26">
        <v>48300</v>
      </c>
      <c r="C9" s="26">
        <v>72750</v>
      </c>
      <c r="D9" s="26">
        <v>104100</v>
      </c>
      <c r="E9" s="26">
        <v>78840</v>
      </c>
    </row>
    <row r="10" spans="1:5" ht="23.25" x14ac:dyDescent="0.3">
      <c r="A10" s="25" t="s">
        <v>32</v>
      </c>
      <c r="B10" s="26">
        <v>45000</v>
      </c>
      <c r="C10" s="26">
        <v>28000</v>
      </c>
      <c r="D10" s="26">
        <v>166500</v>
      </c>
      <c r="E10" s="26">
        <v>28080</v>
      </c>
    </row>
    <row r="11" spans="1:5" ht="23.25" x14ac:dyDescent="0.3">
      <c r="A11" s="25" t="s">
        <v>33</v>
      </c>
      <c r="B11" s="26">
        <v>59100</v>
      </c>
      <c r="C11" s="26">
        <v>96000</v>
      </c>
      <c r="D11" s="26">
        <v>236100</v>
      </c>
      <c r="E11" s="26">
        <v>57960</v>
      </c>
    </row>
    <row r="12" spans="1:5" ht="23.25" x14ac:dyDescent="0.3">
      <c r="A12" s="25" t="s">
        <v>34</v>
      </c>
      <c r="B12" s="26">
        <v>27750</v>
      </c>
      <c r="C12" s="26">
        <v>63250</v>
      </c>
      <c r="D12" s="26">
        <v>298200</v>
      </c>
      <c r="E12" s="26">
        <v>41580</v>
      </c>
    </row>
    <row r="13" spans="1:5" ht="23.25" x14ac:dyDescent="0.3">
      <c r="A13" s="25" t="s">
        <v>35</v>
      </c>
      <c r="B13" s="26">
        <v>39000</v>
      </c>
      <c r="C13" s="26">
        <v>92500</v>
      </c>
      <c r="D13" s="26">
        <v>87000</v>
      </c>
      <c r="E13" s="26">
        <v>45000</v>
      </c>
    </row>
    <row r="14" spans="1:5" ht="23.25" x14ac:dyDescent="0.3">
      <c r="A14" s="25" t="s">
        <v>36</v>
      </c>
      <c r="B14" s="26">
        <v>51000</v>
      </c>
      <c r="C14" s="26">
        <v>80000</v>
      </c>
      <c r="D14" s="26">
        <v>96000</v>
      </c>
      <c r="E14" s="26">
        <v>64800</v>
      </c>
    </row>
    <row r="15" spans="1:5" ht="23.25" x14ac:dyDescent="0.3">
      <c r="A15" s="25" t="s">
        <v>37</v>
      </c>
      <c r="B15" s="26">
        <v>42000</v>
      </c>
      <c r="C15" s="26">
        <v>72500</v>
      </c>
      <c r="D15" s="26">
        <v>90000</v>
      </c>
      <c r="E15" s="26">
        <v>61200</v>
      </c>
    </row>
    <row r="16" spans="1:5" ht="23.25" x14ac:dyDescent="0.3">
      <c r="A16" s="25" t="s">
        <v>38</v>
      </c>
      <c r="B16" s="26">
        <v>43500</v>
      </c>
      <c r="C16" s="26">
        <v>75000</v>
      </c>
      <c r="D16" s="26">
        <v>84000</v>
      </c>
      <c r="E16" s="26">
        <v>55800</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8"/>
  <sheetViews>
    <sheetView workbookViewId="0">
      <selection activeCell="M13" sqref="M13"/>
    </sheetView>
  </sheetViews>
  <sheetFormatPr defaultRowHeight="15" x14ac:dyDescent="0.2"/>
  <cols>
    <col min="1" max="1" width="14.640625" style="7" bestFit="1" customWidth="1"/>
    <col min="2" max="2" width="9.640625" style="7" bestFit="1" customWidth="1"/>
    <col min="3" max="3" width="5.85546875" style="7" bestFit="1" customWidth="1"/>
    <col min="4" max="4" width="9.640625" style="7" bestFit="1" customWidth="1"/>
    <col min="5" max="5" width="6.5" style="7" customWidth="1"/>
    <col min="6" max="6" width="6.5" style="7" bestFit="1" customWidth="1"/>
    <col min="7" max="7" width="8.0703125" style="7" bestFit="1" customWidth="1"/>
    <col min="8" max="16384" width="9.140625" style="7"/>
  </cols>
  <sheetData>
    <row r="3" spans="1:2" ht="23.25" x14ac:dyDescent="0.3">
      <c r="A3" s="3" t="s">
        <v>24</v>
      </c>
      <c r="B3"/>
    </row>
    <row r="4" spans="1:2" ht="23.25" x14ac:dyDescent="0.3">
      <c r="A4" s="3" t="s">
        <v>19</v>
      </c>
      <c r="B4" t="s">
        <v>49</v>
      </c>
    </row>
    <row r="5" spans="1:2" ht="23.25" x14ac:dyDescent="0.3">
      <c r="A5" t="s">
        <v>25</v>
      </c>
      <c r="B5" s="26">
        <v>422700</v>
      </c>
    </row>
    <row r="6" spans="1:2" ht="23.25" x14ac:dyDescent="0.3">
      <c r="A6" t="s">
        <v>42</v>
      </c>
      <c r="B6" s="26">
        <v>590940</v>
      </c>
    </row>
    <row r="7" spans="1:2" ht="23.25" x14ac:dyDescent="0.3">
      <c r="A7" t="s">
        <v>40</v>
      </c>
      <c r="B7" s="26">
        <v>677750</v>
      </c>
    </row>
    <row r="8" spans="1:2" ht="23.25" x14ac:dyDescent="0.3">
      <c r="A8" t="s">
        <v>44</v>
      </c>
      <c r="B8" s="26">
        <v>1379100</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32"/>
  <sheetViews>
    <sheetView topLeftCell="A16" workbookViewId="0">
      <selection activeCell="M13" sqref="M13"/>
    </sheetView>
  </sheetViews>
  <sheetFormatPr defaultRowHeight="15" x14ac:dyDescent="0.2"/>
  <cols>
    <col min="1" max="1" width="10.28515625" style="7" bestFit="1" customWidth="1"/>
    <col min="2" max="2" width="11.28515625" style="7" bestFit="1" customWidth="1"/>
    <col min="3" max="3" width="8.0703125" style="7" bestFit="1" customWidth="1"/>
    <col min="4" max="4" width="9.640625" style="7" bestFit="1" customWidth="1"/>
    <col min="5" max="5" width="6.5" style="7" customWidth="1"/>
    <col min="6" max="6" width="6.5" style="7" bestFit="1" customWidth="1"/>
    <col min="7" max="7" width="8.0703125" style="7" bestFit="1" customWidth="1"/>
    <col min="8" max="16384" width="9.140625" style="7"/>
  </cols>
  <sheetData>
    <row r="3" spans="1:3" ht="23.25" x14ac:dyDescent="0.3">
      <c r="A3" s="3" t="s">
        <v>24</v>
      </c>
      <c r="B3"/>
      <c r="C3"/>
    </row>
    <row r="4" spans="1:3" ht="23.25" x14ac:dyDescent="0.3">
      <c r="A4" s="3" t="s">
        <v>19</v>
      </c>
      <c r="B4" s="3" t="s">
        <v>20</v>
      </c>
      <c r="C4" t="s">
        <v>49</v>
      </c>
    </row>
    <row r="5" spans="1:3" ht="23.25" x14ac:dyDescent="0.3">
      <c r="A5" t="s">
        <v>25</v>
      </c>
      <c r="B5" t="s">
        <v>46</v>
      </c>
      <c r="C5" s="26">
        <v>38250</v>
      </c>
    </row>
    <row r="6" spans="1:3" ht="23.25" x14ac:dyDescent="0.3">
      <c r="A6"/>
      <c r="B6" t="s">
        <v>45</v>
      </c>
      <c r="C6" s="26">
        <v>46200</v>
      </c>
    </row>
    <row r="7" spans="1:3" ht="23.25" x14ac:dyDescent="0.3">
      <c r="A7"/>
      <c r="B7" t="s">
        <v>43</v>
      </c>
      <c r="C7" s="26">
        <v>49800</v>
      </c>
    </row>
    <row r="8" spans="1:3" ht="23.25" x14ac:dyDescent="0.3">
      <c r="A8"/>
      <c r="B8" t="s">
        <v>26</v>
      </c>
      <c r="C8" s="26">
        <v>59700</v>
      </c>
    </row>
    <row r="9" spans="1:3" ht="23.25" x14ac:dyDescent="0.3">
      <c r="A9"/>
      <c r="B9" t="s">
        <v>48</v>
      </c>
      <c r="C9" s="26">
        <v>72000</v>
      </c>
    </row>
    <row r="10" spans="1:3" ht="23.25" x14ac:dyDescent="0.3">
      <c r="A10"/>
      <c r="B10" t="s">
        <v>47</v>
      </c>
      <c r="C10" s="26">
        <v>73050</v>
      </c>
    </row>
    <row r="11" spans="1:3" ht="23.25" x14ac:dyDescent="0.3">
      <c r="A11"/>
      <c r="B11" t="s">
        <v>41</v>
      </c>
      <c r="C11" s="26">
        <v>83700</v>
      </c>
    </row>
    <row r="12" spans="1:3" ht="23.25" x14ac:dyDescent="0.3">
      <c r="A12" t="s">
        <v>42</v>
      </c>
      <c r="B12" t="s">
        <v>46</v>
      </c>
      <c r="C12" s="26">
        <v>30600</v>
      </c>
    </row>
    <row r="13" spans="1:3" ht="23.25" x14ac:dyDescent="0.3">
      <c r="A13"/>
      <c r="B13" t="s">
        <v>43</v>
      </c>
      <c r="C13" s="26">
        <v>33840</v>
      </c>
    </row>
    <row r="14" spans="1:3" ht="23.25" x14ac:dyDescent="0.3">
      <c r="A14"/>
      <c r="B14" t="s">
        <v>47</v>
      </c>
      <c r="C14" s="26">
        <v>59400</v>
      </c>
    </row>
    <row r="15" spans="1:3" ht="23.25" x14ac:dyDescent="0.3">
      <c r="A15"/>
      <c r="B15" t="s">
        <v>45</v>
      </c>
      <c r="C15" s="26">
        <v>81540</v>
      </c>
    </row>
    <row r="16" spans="1:3" ht="23.25" x14ac:dyDescent="0.3">
      <c r="A16"/>
      <c r="B16" t="s">
        <v>41</v>
      </c>
      <c r="C16" s="26">
        <v>90720</v>
      </c>
    </row>
    <row r="17" spans="1:3" ht="23.25" x14ac:dyDescent="0.3">
      <c r="A17"/>
      <c r="B17" t="s">
        <v>48</v>
      </c>
      <c r="C17" s="26">
        <v>118620</v>
      </c>
    </row>
    <row r="18" spans="1:3" ht="23.25" x14ac:dyDescent="0.3">
      <c r="A18"/>
      <c r="B18" t="s">
        <v>26</v>
      </c>
      <c r="C18" s="26">
        <v>176220</v>
      </c>
    </row>
    <row r="19" spans="1:3" ht="23.25" x14ac:dyDescent="0.3">
      <c r="A19" t="s">
        <v>40</v>
      </c>
      <c r="B19" t="s">
        <v>26</v>
      </c>
      <c r="C19" s="26">
        <v>29750</v>
      </c>
    </row>
    <row r="20" spans="1:3" ht="23.25" x14ac:dyDescent="0.3">
      <c r="A20"/>
      <c r="B20" t="s">
        <v>48</v>
      </c>
      <c r="C20" s="26">
        <v>55500</v>
      </c>
    </row>
    <row r="21" spans="1:3" ht="23.25" x14ac:dyDescent="0.3">
      <c r="A21"/>
      <c r="B21" t="s">
        <v>43</v>
      </c>
      <c r="C21" s="26">
        <v>61250</v>
      </c>
    </row>
    <row r="22" spans="1:3" ht="23.25" x14ac:dyDescent="0.3">
      <c r="A22"/>
      <c r="B22" t="s">
        <v>41</v>
      </c>
      <c r="C22" s="26">
        <v>96250</v>
      </c>
    </row>
    <row r="23" spans="1:3" ht="23.25" x14ac:dyDescent="0.3">
      <c r="A23"/>
      <c r="B23" t="s">
        <v>45</v>
      </c>
      <c r="C23" s="26">
        <v>136500</v>
      </c>
    </row>
    <row r="24" spans="1:3" ht="23.25" x14ac:dyDescent="0.3">
      <c r="A24"/>
      <c r="B24" t="s">
        <v>47</v>
      </c>
      <c r="C24" s="26">
        <v>142750</v>
      </c>
    </row>
    <row r="25" spans="1:3" ht="23.25" x14ac:dyDescent="0.3">
      <c r="A25"/>
      <c r="B25" t="s">
        <v>46</v>
      </c>
      <c r="C25" s="26">
        <v>155750</v>
      </c>
    </row>
    <row r="26" spans="1:3" ht="23.25" x14ac:dyDescent="0.3">
      <c r="A26" t="s">
        <v>44</v>
      </c>
      <c r="B26" t="s">
        <v>26</v>
      </c>
      <c r="C26" s="26">
        <v>62700</v>
      </c>
    </row>
    <row r="27" spans="1:3" ht="23.25" x14ac:dyDescent="0.3">
      <c r="A27"/>
      <c r="B27" t="s">
        <v>41</v>
      </c>
      <c r="C27" s="26">
        <v>114000</v>
      </c>
    </row>
    <row r="28" spans="1:3" ht="23.25" x14ac:dyDescent="0.3">
      <c r="A28"/>
      <c r="B28" t="s">
        <v>47</v>
      </c>
      <c r="C28" s="26">
        <v>141900</v>
      </c>
    </row>
    <row r="29" spans="1:3" ht="23.25" x14ac:dyDescent="0.3">
      <c r="A29"/>
      <c r="B29" t="s">
        <v>45</v>
      </c>
      <c r="C29" s="26">
        <v>180600</v>
      </c>
    </row>
    <row r="30" spans="1:3" ht="23.25" x14ac:dyDescent="0.3">
      <c r="A30"/>
      <c r="B30" t="s">
        <v>48</v>
      </c>
      <c r="C30" s="26">
        <v>205800</v>
      </c>
    </row>
    <row r="31" spans="1:3" ht="23.25" x14ac:dyDescent="0.3">
      <c r="A31"/>
      <c r="B31" t="s">
        <v>46</v>
      </c>
      <c r="C31" s="26">
        <v>257700</v>
      </c>
    </row>
    <row r="32" spans="1:3" ht="23.25" x14ac:dyDescent="0.3">
      <c r="A32"/>
      <c r="B32" t="s">
        <v>43</v>
      </c>
      <c r="C32" s="26">
        <v>416400</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8"/>
  <sheetViews>
    <sheetView workbookViewId="0">
      <selection activeCell="M13" sqref="M13"/>
    </sheetView>
  </sheetViews>
  <sheetFormatPr defaultRowHeight="15" x14ac:dyDescent="0.2"/>
  <cols>
    <col min="1" max="1" width="14.640625" style="7" bestFit="1" customWidth="1"/>
    <col min="2" max="2" width="7.0703125" style="7" bestFit="1" customWidth="1"/>
    <col min="3" max="3" width="7.640625" style="7" bestFit="1" customWidth="1"/>
    <col min="4" max="4" width="9.640625" style="7" bestFit="1" customWidth="1"/>
    <col min="5" max="5" width="6.5" style="7" customWidth="1"/>
    <col min="6" max="6" width="6.5" style="7" bestFit="1" customWidth="1"/>
    <col min="7" max="7" width="8.0703125" style="7" bestFit="1" customWidth="1"/>
    <col min="8" max="16384" width="9.140625" style="7"/>
  </cols>
  <sheetData>
    <row r="3" spans="1:2" ht="23.25" x14ac:dyDescent="0.3">
      <c r="A3" s="3" t="s">
        <v>24</v>
      </c>
      <c r="B3"/>
    </row>
    <row r="4" spans="1:2" ht="23.25" x14ac:dyDescent="0.3">
      <c r="A4" s="3" t="s">
        <v>19</v>
      </c>
      <c r="B4" t="s">
        <v>49</v>
      </c>
    </row>
    <row r="5" spans="1:2" ht="23.25" x14ac:dyDescent="0.3">
      <c r="A5" t="s">
        <v>25</v>
      </c>
      <c r="B5" s="27">
        <v>0.13766532377568402</v>
      </c>
    </row>
    <row r="6" spans="1:2" ht="23.25" x14ac:dyDescent="0.3">
      <c r="A6" t="s">
        <v>42</v>
      </c>
      <c r="B6" s="27">
        <v>0.1924578813153601</v>
      </c>
    </row>
    <row r="7" spans="1:2" ht="23.25" x14ac:dyDescent="0.3">
      <c r="A7" t="s">
        <v>40</v>
      </c>
      <c r="B7" s="27">
        <v>0.22073024175294498</v>
      </c>
    </row>
    <row r="8" spans="1:2" ht="23.25" x14ac:dyDescent="0.3">
      <c r="A8" t="s">
        <v>44</v>
      </c>
      <c r="B8" s="27">
        <v>0.44914655315601093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56</vt:i4>
      </vt:variant>
      <vt:variant>
        <vt:lpstr>Named Ranges</vt:lpstr>
      </vt:variant>
      <vt:variant>
        <vt:i4>3</vt:i4>
      </vt:variant>
    </vt:vector>
  </HeadingPairs>
  <TitlesOfParts>
    <vt:vector size="59" baseType="lpstr">
      <vt:lpstr>ReadMe1</vt:lpstr>
      <vt:lpstr>ReadMe2</vt:lpstr>
      <vt:lpstr>INDEX Outline</vt:lpstr>
      <vt:lpstr>Dept-Dashboard</vt:lpstr>
      <vt:lpstr>Sales Dashboard</vt:lpstr>
      <vt:lpstr>COGS and Sales by Brand</vt:lpstr>
      <vt:lpstr>Category-Dashboard</vt:lpstr>
      <vt:lpstr>Oil Dashboard</vt:lpstr>
      <vt:lpstr>Demand Supply-Dashboard</vt:lpstr>
      <vt:lpstr>Sales Amt.-Dashboard</vt:lpstr>
      <vt:lpstr>Avg. Sales Daily-Weekly</vt:lpstr>
      <vt:lpstr>Dynamic Chart-VLOOKUP</vt:lpstr>
      <vt:lpstr>HLookup Dashboard</vt:lpstr>
      <vt:lpstr>HLOOKUP</vt:lpstr>
      <vt:lpstr>Gantt Chart</vt:lpstr>
      <vt:lpstr>Gantt Chart_Stacked Bar</vt:lpstr>
      <vt:lpstr>Dynamic Graph</vt:lpstr>
      <vt:lpstr>Gauge Chart</vt:lpstr>
      <vt:lpstr>Doughnut Chart</vt:lpstr>
      <vt:lpstr>Pivot Employee</vt:lpstr>
      <vt:lpstr>Employee Count-Dashboard</vt:lpstr>
      <vt:lpstr>Mini Chart</vt:lpstr>
      <vt:lpstr>Million Unit</vt:lpstr>
      <vt:lpstr>Yield KPI by Plant</vt:lpstr>
      <vt:lpstr>Traffic Lights Dashboard</vt:lpstr>
      <vt:lpstr>Bar-Number</vt:lpstr>
      <vt:lpstr>Bar-Percent</vt:lpstr>
      <vt:lpstr>Icon-Number</vt:lpstr>
      <vt:lpstr>Icon-Percent</vt:lpstr>
      <vt:lpstr>Sheet52</vt:lpstr>
      <vt:lpstr>Change Icon and Condition</vt:lpstr>
      <vt:lpstr>Data Entry Form</vt:lpstr>
      <vt:lpstr>Total on Top</vt:lpstr>
      <vt:lpstr>Scroll Bar-1</vt:lpstr>
      <vt:lpstr>Scroll Bar-2</vt:lpstr>
      <vt:lpstr>Scroll Bar-3</vt:lpstr>
      <vt:lpstr>Validation Lookup</vt:lpstr>
      <vt:lpstr>Radio Buttons</vt:lpstr>
      <vt:lpstr>Check Box</vt:lpstr>
      <vt:lpstr>Inventory by Category</vt:lpstr>
      <vt:lpstr>Employee Count (2)</vt:lpstr>
      <vt:lpstr>Employee Count</vt:lpstr>
      <vt:lpstr>Oil Price</vt:lpstr>
      <vt:lpstr>Oil Pivot</vt:lpstr>
      <vt:lpstr>Product Data</vt:lpstr>
      <vt:lpstr>Data (2)</vt:lpstr>
      <vt:lpstr>Category Pivot (2)</vt:lpstr>
      <vt:lpstr>Market Pivot</vt:lpstr>
      <vt:lpstr>Brand Pivot</vt:lpstr>
      <vt:lpstr>Pie Pivot (2)</vt:lpstr>
      <vt:lpstr>Data</vt:lpstr>
      <vt:lpstr>Sparklines Pivot</vt:lpstr>
      <vt:lpstr>Line Pivot</vt:lpstr>
      <vt:lpstr>Category Pivot</vt:lpstr>
      <vt:lpstr>SalesRep Pivot</vt:lpstr>
      <vt:lpstr>Pie Pivot</vt:lpstr>
      <vt:lpstr>ReadMe1!Print_Area</vt:lpstr>
      <vt:lpstr>ReadMe2!Print_Area</vt:lpstr>
      <vt:lpstr>ReadMe2!Print_Titles</vt:lpstr>
    </vt:vector>
  </TitlesOfParts>
  <Company>www.easyosteam.com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www.bigcat9excel.com</dc:creator>
  <cp:lastModifiedBy>www.bigcat9excel.com</cp:lastModifiedBy>
  <cp:lastPrinted>2019-08-07T14:38:16Z</cp:lastPrinted>
  <dcterms:created xsi:type="dcterms:W3CDTF">2019-07-08T07:35:50Z</dcterms:created>
  <dcterms:modified xsi:type="dcterms:W3CDTF">2019-08-07T14:42:23Z</dcterms:modified>
</cp:coreProperties>
</file>